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anaedu.sharepoint.com/sites/2019Fair/Shared Documents/Marias Fair Livestock/2025/"/>
    </mc:Choice>
  </mc:AlternateContent>
  <xr:revisionPtr revIDLastSave="101" documentId="8_{6C8CCF4E-CB19-41FA-94A5-09077D984862}" xr6:coauthVersionLast="47" xr6:coauthVersionMax="47" xr10:uidLastSave="{ED110BA9-DC8E-4A65-AE10-EC21001ABBBD}"/>
  <bookViews>
    <workbookView xWindow="-120" yWindow="-120" windowWidth="29040" windowHeight="15720" activeTab="3" xr2:uid="{00000000-000D-0000-FFFF-FFFF00000000}"/>
  </bookViews>
  <sheets>
    <sheet name="2025 - Carcass" sheetId="1" r:id="rId1"/>
    <sheet name="Carcass Printable" sheetId="4" r:id="rId2"/>
    <sheet name="2025 - Ultrasound" sheetId="2" r:id="rId3"/>
    <sheet name="Ultrasound Printable" sheetId="3" r:id="rId4"/>
  </sheets>
  <definedNames>
    <definedName name="_xlnm.Print_Titles" localSheetId="1">'Carcass Printable'!$6:$6</definedName>
    <definedName name="_xlnm.Print_Titles" localSheetId="3">'Ultrasound Printable'!$6:$6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V7" i="2"/>
  <c r="G54" i="2"/>
  <c r="I54" i="2"/>
  <c r="J54" i="2"/>
  <c r="K54" i="2"/>
  <c r="L54" i="2"/>
  <c r="P54" i="2"/>
  <c r="Q54" i="2" s="1"/>
  <c r="F54" i="2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7" i="1"/>
  <c r="R54" i="2" l="1"/>
  <c r="C77" i="4"/>
  <c r="B77" i="4"/>
  <c r="N74" i="4"/>
  <c r="M74" i="4"/>
  <c r="L74" i="4"/>
  <c r="K74" i="4"/>
  <c r="J74" i="4"/>
  <c r="G74" i="4"/>
  <c r="F74" i="4"/>
  <c r="E74" i="4"/>
  <c r="D74" i="4"/>
  <c r="C74" i="4"/>
  <c r="A74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A69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H7" i="4"/>
  <c r="G7" i="4"/>
  <c r="E7" i="4"/>
  <c r="D7" i="4"/>
  <c r="C7" i="4"/>
  <c r="B7" i="4"/>
  <c r="A7" i="4"/>
  <c r="B1" i="4"/>
  <c r="B8" i="3"/>
  <c r="C8" i="3"/>
  <c r="D8" i="3"/>
  <c r="F8" i="3"/>
  <c r="G8" i="3"/>
  <c r="B9" i="3"/>
  <c r="C9" i="3"/>
  <c r="D9" i="3"/>
  <c r="F9" i="3"/>
  <c r="G9" i="3"/>
  <c r="B10" i="3"/>
  <c r="C10" i="3"/>
  <c r="D10" i="3"/>
  <c r="F10" i="3"/>
  <c r="G10" i="3"/>
  <c r="B11" i="3"/>
  <c r="C11" i="3"/>
  <c r="D11" i="3"/>
  <c r="F11" i="3"/>
  <c r="G11" i="3"/>
  <c r="B12" i="3"/>
  <c r="C12" i="3"/>
  <c r="D12" i="3"/>
  <c r="F12" i="3"/>
  <c r="G12" i="3"/>
  <c r="B13" i="3"/>
  <c r="C13" i="3"/>
  <c r="D13" i="3"/>
  <c r="F13" i="3"/>
  <c r="G13" i="3"/>
  <c r="B14" i="3"/>
  <c r="C14" i="3"/>
  <c r="D14" i="3"/>
  <c r="F14" i="3"/>
  <c r="G14" i="3"/>
  <c r="B15" i="3"/>
  <c r="C15" i="3"/>
  <c r="D15" i="3"/>
  <c r="F15" i="3"/>
  <c r="G15" i="3"/>
  <c r="B16" i="3"/>
  <c r="C16" i="3"/>
  <c r="D16" i="3"/>
  <c r="F16" i="3"/>
  <c r="G16" i="3"/>
  <c r="B17" i="3"/>
  <c r="C17" i="3"/>
  <c r="D17" i="3"/>
  <c r="F17" i="3"/>
  <c r="G17" i="3"/>
  <c r="B18" i="3"/>
  <c r="C18" i="3"/>
  <c r="D18" i="3"/>
  <c r="F18" i="3"/>
  <c r="G18" i="3"/>
  <c r="B19" i="3"/>
  <c r="C19" i="3"/>
  <c r="D19" i="3"/>
  <c r="F19" i="3"/>
  <c r="G19" i="3"/>
  <c r="B20" i="3"/>
  <c r="C20" i="3"/>
  <c r="D20" i="3"/>
  <c r="F20" i="3"/>
  <c r="G20" i="3"/>
  <c r="B21" i="3"/>
  <c r="C21" i="3"/>
  <c r="D21" i="3"/>
  <c r="F21" i="3"/>
  <c r="G21" i="3"/>
  <c r="B22" i="3"/>
  <c r="C22" i="3"/>
  <c r="D22" i="3"/>
  <c r="F22" i="3"/>
  <c r="G22" i="3"/>
  <c r="B23" i="3"/>
  <c r="C23" i="3"/>
  <c r="D23" i="3"/>
  <c r="F23" i="3"/>
  <c r="G23" i="3"/>
  <c r="B24" i="3"/>
  <c r="C24" i="3"/>
  <c r="D24" i="3"/>
  <c r="F24" i="3"/>
  <c r="G24" i="3"/>
  <c r="B25" i="3"/>
  <c r="C25" i="3"/>
  <c r="D25" i="3"/>
  <c r="F25" i="3"/>
  <c r="G25" i="3"/>
  <c r="B26" i="3"/>
  <c r="C26" i="3"/>
  <c r="D26" i="3"/>
  <c r="F26" i="3"/>
  <c r="G26" i="3"/>
  <c r="B27" i="3"/>
  <c r="C27" i="3"/>
  <c r="D27" i="3"/>
  <c r="F27" i="3"/>
  <c r="G27" i="3"/>
  <c r="B28" i="3"/>
  <c r="C28" i="3"/>
  <c r="D28" i="3"/>
  <c r="F28" i="3"/>
  <c r="G28" i="3"/>
  <c r="B29" i="3"/>
  <c r="C29" i="3"/>
  <c r="D29" i="3"/>
  <c r="F29" i="3"/>
  <c r="G29" i="3"/>
  <c r="B30" i="3"/>
  <c r="C30" i="3"/>
  <c r="D30" i="3"/>
  <c r="F30" i="3"/>
  <c r="G30" i="3"/>
  <c r="B31" i="3"/>
  <c r="C31" i="3"/>
  <c r="D31" i="3"/>
  <c r="F31" i="3"/>
  <c r="G31" i="3"/>
  <c r="B32" i="3"/>
  <c r="C32" i="3"/>
  <c r="D32" i="3"/>
  <c r="F32" i="3"/>
  <c r="G32" i="3"/>
  <c r="B33" i="3"/>
  <c r="C33" i="3"/>
  <c r="D33" i="3"/>
  <c r="F33" i="3"/>
  <c r="G33" i="3"/>
  <c r="B34" i="3"/>
  <c r="C34" i="3"/>
  <c r="D34" i="3"/>
  <c r="F34" i="3"/>
  <c r="G34" i="3"/>
  <c r="B35" i="3"/>
  <c r="C35" i="3"/>
  <c r="D35" i="3"/>
  <c r="F35" i="3"/>
  <c r="G35" i="3"/>
  <c r="B36" i="3"/>
  <c r="C36" i="3"/>
  <c r="D36" i="3"/>
  <c r="F36" i="3"/>
  <c r="G36" i="3"/>
  <c r="B37" i="3"/>
  <c r="C37" i="3"/>
  <c r="D37" i="3"/>
  <c r="F37" i="3"/>
  <c r="G37" i="3"/>
  <c r="B38" i="3"/>
  <c r="C38" i="3"/>
  <c r="D38" i="3"/>
  <c r="F38" i="3"/>
  <c r="G38" i="3"/>
  <c r="B39" i="3"/>
  <c r="C39" i="3"/>
  <c r="D39" i="3"/>
  <c r="F39" i="3"/>
  <c r="G39" i="3"/>
  <c r="B40" i="3"/>
  <c r="C40" i="3"/>
  <c r="D40" i="3"/>
  <c r="F40" i="3"/>
  <c r="G40" i="3"/>
  <c r="B41" i="3"/>
  <c r="C41" i="3"/>
  <c r="D41" i="3"/>
  <c r="F41" i="3"/>
  <c r="G41" i="3"/>
  <c r="B42" i="3"/>
  <c r="C42" i="3"/>
  <c r="D42" i="3"/>
  <c r="F42" i="3"/>
  <c r="G42" i="3"/>
  <c r="B43" i="3"/>
  <c r="C43" i="3"/>
  <c r="D43" i="3"/>
  <c r="F43" i="3"/>
  <c r="G43" i="3"/>
  <c r="B44" i="3"/>
  <c r="C44" i="3"/>
  <c r="D44" i="3"/>
  <c r="F44" i="3"/>
  <c r="G44" i="3"/>
  <c r="B45" i="3"/>
  <c r="C45" i="3"/>
  <c r="D45" i="3"/>
  <c r="F45" i="3"/>
  <c r="G45" i="3"/>
  <c r="B46" i="3"/>
  <c r="C46" i="3"/>
  <c r="D46" i="3"/>
  <c r="F46" i="3"/>
  <c r="G46" i="3"/>
  <c r="B47" i="3"/>
  <c r="D47" i="3"/>
  <c r="F47" i="3"/>
  <c r="G47" i="3"/>
  <c r="B48" i="3"/>
  <c r="C48" i="3"/>
  <c r="D48" i="3"/>
  <c r="F48" i="3"/>
  <c r="G48" i="3"/>
  <c r="B49" i="3"/>
  <c r="C49" i="3"/>
  <c r="D49" i="3"/>
  <c r="F49" i="3"/>
  <c r="G49" i="3"/>
  <c r="B50" i="3"/>
  <c r="C50" i="3"/>
  <c r="D50" i="3"/>
  <c r="F50" i="3"/>
  <c r="G50" i="3"/>
  <c r="B51" i="3"/>
  <c r="C51" i="3"/>
  <c r="D51" i="3"/>
  <c r="F51" i="3"/>
  <c r="G51" i="3"/>
  <c r="B52" i="3"/>
  <c r="C52" i="3"/>
  <c r="D52" i="3"/>
  <c r="F52" i="3"/>
  <c r="G52" i="3"/>
  <c r="B53" i="3"/>
  <c r="C53" i="3"/>
  <c r="D53" i="3"/>
  <c r="F53" i="3"/>
  <c r="G53" i="3"/>
  <c r="G7" i="3"/>
  <c r="F7" i="3"/>
  <c r="D7" i="3"/>
  <c r="C7" i="3"/>
  <c r="B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7" i="3"/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7" i="1"/>
  <c r="L7" i="4" s="1"/>
  <c r="G36" i="1" l="1"/>
  <c r="N19" i="1"/>
  <c r="I34" i="1"/>
  <c r="H16" i="2"/>
  <c r="H27" i="2"/>
  <c r="H28" i="2"/>
  <c r="H10" i="2"/>
  <c r="H25" i="2"/>
  <c r="H26" i="2"/>
  <c r="H8" i="2"/>
  <c r="H30" i="2"/>
  <c r="H11" i="2"/>
  <c r="H22" i="2"/>
  <c r="H18" i="2"/>
  <c r="H23" i="2"/>
  <c r="H32" i="2"/>
  <c r="H31" i="2"/>
  <c r="H17" i="2"/>
  <c r="H15" i="2"/>
  <c r="H20" i="2"/>
  <c r="H19" i="2"/>
  <c r="H29" i="2"/>
  <c r="H21" i="2"/>
  <c r="H24" i="2"/>
  <c r="H14" i="2"/>
  <c r="H9" i="2"/>
  <c r="H13" i="2"/>
  <c r="H7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12" i="2"/>
  <c r="H54" i="2" l="1"/>
  <c r="E49" i="3"/>
  <c r="E41" i="3"/>
  <c r="E33" i="3"/>
  <c r="E19" i="3"/>
  <c r="E22" i="3"/>
  <c r="E27" i="3"/>
  <c r="E48" i="3"/>
  <c r="E40" i="3"/>
  <c r="E7" i="3"/>
  <c r="E20" i="3"/>
  <c r="E9" i="3"/>
  <c r="E13" i="3"/>
  <c r="E47" i="3"/>
  <c r="E39" i="3"/>
  <c r="E11" i="3"/>
  <c r="E12" i="3"/>
  <c r="E30" i="3"/>
  <c r="E46" i="3"/>
  <c r="E38" i="3"/>
  <c r="E14" i="3"/>
  <c r="E17" i="3"/>
  <c r="E16" i="3"/>
  <c r="E53" i="3"/>
  <c r="E45" i="3"/>
  <c r="E37" i="3"/>
  <c r="E15" i="3"/>
  <c r="E31" i="3"/>
  <c r="E26" i="3"/>
  <c r="E52" i="3"/>
  <c r="E44" i="3"/>
  <c r="E36" i="3"/>
  <c r="E24" i="3"/>
  <c r="E32" i="3"/>
  <c r="E25" i="3"/>
  <c r="E51" i="3"/>
  <c r="E43" i="3"/>
  <c r="E35" i="3"/>
  <c r="E21" i="3"/>
  <c r="E23" i="3"/>
  <c r="E8" i="3"/>
  <c r="E10" i="3"/>
  <c r="E50" i="3"/>
  <c r="E42" i="3"/>
  <c r="E34" i="3"/>
  <c r="E29" i="3"/>
  <c r="E18" i="3"/>
  <c r="E28" i="3"/>
  <c r="N12" i="2"/>
  <c r="G27" i="2"/>
  <c r="G12" i="2"/>
  <c r="S34" i="2" l="1"/>
  <c r="S33" i="2"/>
  <c r="S39" i="2"/>
  <c r="S38" i="2"/>
  <c r="S37" i="2"/>
  <c r="K37" i="3" s="1"/>
  <c r="S36" i="2"/>
  <c r="S35" i="2"/>
  <c r="K35" i="3" s="1"/>
  <c r="S46" i="2"/>
  <c r="S45" i="2"/>
  <c r="S44" i="2"/>
  <c r="S43" i="2"/>
  <c r="S42" i="2"/>
  <c r="K42" i="3" s="1"/>
  <c r="S41" i="2"/>
  <c r="S53" i="2"/>
  <c r="S52" i="2"/>
  <c r="K52" i="3" s="1"/>
  <c r="S51" i="2"/>
  <c r="S50" i="2"/>
  <c r="S49" i="2"/>
  <c r="S48" i="2"/>
  <c r="S47" i="2"/>
  <c r="Q12" i="2"/>
  <c r="S12" i="2" s="1"/>
  <c r="R12" i="2"/>
  <c r="Q16" i="2"/>
  <c r="S16" i="2" s="1"/>
  <c r="Q22" i="2"/>
  <c r="S22" i="2" s="1"/>
  <c r="T7" i="1"/>
  <c r="K7" i="4" s="1"/>
  <c r="Q27" i="2"/>
  <c r="S27" i="2" s="1"/>
  <c r="K27" i="3" s="1"/>
  <c r="Q28" i="2"/>
  <c r="S28" i="2" s="1"/>
  <c r="Q8" i="2"/>
  <c r="S8" i="2" s="1"/>
  <c r="Q26" i="2"/>
  <c r="S26" i="2" s="1"/>
  <c r="Q9" i="2"/>
  <c r="S9" i="2" s="1"/>
  <c r="Q25" i="2"/>
  <c r="S25" i="2" s="1"/>
  <c r="Q10" i="2"/>
  <c r="S10" i="2" s="1"/>
  <c r="Q11" i="2"/>
  <c r="S11" i="2" s="1"/>
  <c r="Q30" i="2"/>
  <c r="S30" i="2" s="1"/>
  <c r="Q32" i="2"/>
  <c r="S32" i="2" s="1"/>
  <c r="Q23" i="2"/>
  <c r="S23" i="2" s="1"/>
  <c r="Q18" i="2"/>
  <c r="S18" i="2" s="1"/>
  <c r="K18" i="3" s="1"/>
  <c r="Q17" i="2"/>
  <c r="S17" i="2" s="1"/>
  <c r="K17" i="3" s="1"/>
  <c r="Q31" i="2"/>
  <c r="S31" i="2" s="1"/>
  <c r="Q29" i="2"/>
  <c r="S29" i="2" s="1"/>
  <c r="Q19" i="2"/>
  <c r="S19" i="2" s="1"/>
  <c r="Q20" i="2"/>
  <c r="S20" i="2" s="1"/>
  <c r="Q15" i="2"/>
  <c r="S15" i="2" s="1"/>
  <c r="Q21" i="2"/>
  <c r="S21" i="2" s="1"/>
  <c r="K21" i="3" s="1"/>
  <c r="Q34" i="2"/>
  <c r="Q33" i="2"/>
  <c r="Q7" i="2"/>
  <c r="S7" i="2" s="1"/>
  <c r="Q13" i="2"/>
  <c r="S13" i="2" s="1"/>
  <c r="Q14" i="2"/>
  <c r="S14" i="2" s="1"/>
  <c r="Q24" i="2"/>
  <c r="S24" i="2" s="1"/>
  <c r="Q39" i="2"/>
  <c r="Q38" i="2"/>
  <c r="Q37" i="2"/>
  <c r="Q36" i="2"/>
  <c r="Q35" i="2"/>
  <c r="Q40" i="2"/>
  <c r="S40" i="2" s="1"/>
  <c r="K40" i="3" s="1"/>
  <c r="Q46" i="2"/>
  <c r="Q45" i="2"/>
  <c r="Q44" i="2"/>
  <c r="Q43" i="2"/>
  <c r="Q42" i="2"/>
  <c r="Q41" i="2"/>
  <c r="Q53" i="2"/>
  <c r="Q52" i="2"/>
  <c r="Q51" i="2"/>
  <c r="Q50" i="2"/>
  <c r="Q49" i="2"/>
  <c r="Q48" i="2"/>
  <c r="Q47" i="2"/>
  <c r="N23" i="2"/>
  <c r="G8" i="1"/>
  <c r="R16" i="1"/>
  <c r="N28" i="2"/>
  <c r="U28" i="2" s="1"/>
  <c r="N8" i="2"/>
  <c r="M12" i="2"/>
  <c r="N26" i="2"/>
  <c r="R16" i="2"/>
  <c r="R27" i="2"/>
  <c r="R28" i="2"/>
  <c r="J28" i="3" s="1"/>
  <c r="R8" i="2"/>
  <c r="R26" i="2"/>
  <c r="J26" i="3" s="1"/>
  <c r="R9" i="2"/>
  <c r="R25" i="2"/>
  <c r="R10" i="2"/>
  <c r="R22" i="2"/>
  <c r="R11" i="2"/>
  <c r="R30" i="2"/>
  <c r="R32" i="2"/>
  <c r="R23" i="2"/>
  <c r="R18" i="2"/>
  <c r="R17" i="2"/>
  <c r="R31" i="2"/>
  <c r="J31" i="3" s="1"/>
  <c r="R29" i="2"/>
  <c r="J29" i="3" s="1"/>
  <c r="R19" i="2"/>
  <c r="R20" i="2"/>
  <c r="R15" i="2"/>
  <c r="R21" i="2"/>
  <c r="R34" i="2"/>
  <c r="R33" i="2"/>
  <c r="R7" i="2"/>
  <c r="R13" i="2"/>
  <c r="R14" i="2"/>
  <c r="R24" i="2"/>
  <c r="J24" i="3" s="1"/>
  <c r="R39" i="2"/>
  <c r="R38" i="2"/>
  <c r="J38" i="3" s="1"/>
  <c r="R37" i="2"/>
  <c r="R36" i="2"/>
  <c r="R35" i="2"/>
  <c r="R40" i="2"/>
  <c r="R46" i="2"/>
  <c r="R45" i="2"/>
  <c r="R44" i="2"/>
  <c r="R43" i="2"/>
  <c r="R42" i="2"/>
  <c r="R41" i="2"/>
  <c r="J41" i="3" s="1"/>
  <c r="R53" i="2"/>
  <c r="J53" i="3" s="1"/>
  <c r="R52" i="2"/>
  <c r="J52" i="3" s="1"/>
  <c r="R51" i="2"/>
  <c r="J51" i="3" s="1"/>
  <c r="R50" i="2"/>
  <c r="R49" i="2"/>
  <c r="J49" i="3" s="1"/>
  <c r="R48" i="2"/>
  <c r="R47" i="2"/>
  <c r="N16" i="2"/>
  <c r="T16" i="2"/>
  <c r="N27" i="2"/>
  <c r="T27" i="2"/>
  <c r="L27" i="3" s="1"/>
  <c r="T28" i="2"/>
  <c r="T8" i="2"/>
  <c r="T26" i="2"/>
  <c r="N9" i="2"/>
  <c r="T9" i="2"/>
  <c r="N25" i="2"/>
  <c r="T25" i="2"/>
  <c r="N10" i="2"/>
  <c r="T10" i="2"/>
  <c r="N22" i="2"/>
  <c r="T22" i="2"/>
  <c r="L22" i="3" s="1"/>
  <c r="N11" i="2"/>
  <c r="T11" i="2"/>
  <c r="N30" i="2"/>
  <c r="T30" i="2"/>
  <c r="L30" i="3" s="1"/>
  <c r="N32" i="2"/>
  <c r="T32" i="2"/>
  <c r="T23" i="2"/>
  <c r="N18" i="2"/>
  <c r="T18" i="2"/>
  <c r="N17" i="2"/>
  <c r="T17" i="2"/>
  <c r="L17" i="3" s="1"/>
  <c r="N31" i="2"/>
  <c r="T31" i="2"/>
  <c r="L31" i="3" s="1"/>
  <c r="N29" i="2"/>
  <c r="T29" i="2"/>
  <c r="N19" i="2"/>
  <c r="T19" i="2"/>
  <c r="N20" i="2"/>
  <c r="T20" i="2"/>
  <c r="N15" i="2"/>
  <c r="T15" i="2"/>
  <c r="N21" i="2"/>
  <c r="T21" i="2"/>
  <c r="L21" i="3" s="1"/>
  <c r="N34" i="2"/>
  <c r="T34" i="2"/>
  <c r="L34" i="3" s="1"/>
  <c r="N33" i="2"/>
  <c r="T33" i="2"/>
  <c r="N7" i="2"/>
  <c r="T7" i="2"/>
  <c r="N13" i="2"/>
  <c r="T13" i="2"/>
  <c r="N14" i="2"/>
  <c r="T14" i="2"/>
  <c r="N24" i="2"/>
  <c r="T24" i="2"/>
  <c r="L24" i="3" s="1"/>
  <c r="N39" i="2"/>
  <c r="T39" i="2"/>
  <c r="L39" i="3" s="1"/>
  <c r="N38" i="2"/>
  <c r="T38" i="2"/>
  <c r="N37" i="2"/>
  <c r="T37" i="2"/>
  <c r="N36" i="2"/>
  <c r="T36" i="2"/>
  <c r="N35" i="2"/>
  <c r="T35" i="2"/>
  <c r="N40" i="2"/>
  <c r="T40" i="2"/>
  <c r="N46" i="2"/>
  <c r="T46" i="2"/>
  <c r="L46" i="3" s="1"/>
  <c r="N45" i="2"/>
  <c r="T45" i="2"/>
  <c r="N44" i="2"/>
  <c r="T44" i="2"/>
  <c r="L44" i="3" s="1"/>
  <c r="N43" i="2"/>
  <c r="T43" i="2"/>
  <c r="N42" i="2"/>
  <c r="T42" i="2"/>
  <c r="N41" i="2"/>
  <c r="T41" i="2"/>
  <c r="N53" i="2"/>
  <c r="T53" i="2"/>
  <c r="L53" i="3" s="1"/>
  <c r="N52" i="2"/>
  <c r="T52" i="2"/>
  <c r="N51" i="2"/>
  <c r="T51" i="2"/>
  <c r="L51" i="3" s="1"/>
  <c r="N50" i="2"/>
  <c r="T50" i="2"/>
  <c r="L50" i="3" s="1"/>
  <c r="N49" i="2"/>
  <c r="T49" i="2"/>
  <c r="L49" i="3" s="1"/>
  <c r="N48" i="2"/>
  <c r="T48" i="2"/>
  <c r="N47" i="2"/>
  <c r="T47" i="2"/>
  <c r="T12" i="2"/>
  <c r="U12" i="2" s="1"/>
  <c r="N16" i="1"/>
  <c r="O16" i="1" s="1"/>
  <c r="V16" i="1"/>
  <c r="I39" i="1"/>
  <c r="N39" i="1"/>
  <c r="V39" i="1"/>
  <c r="N7" i="1"/>
  <c r="V7" i="1"/>
  <c r="M7" i="4" s="1"/>
  <c r="I7" i="1"/>
  <c r="F7" i="4" s="1"/>
  <c r="G47" i="2"/>
  <c r="M47" i="2"/>
  <c r="G48" i="2"/>
  <c r="M48" i="2"/>
  <c r="G49" i="2"/>
  <c r="M49" i="2"/>
  <c r="G50" i="2"/>
  <c r="M50" i="2"/>
  <c r="G51" i="2"/>
  <c r="M51" i="2"/>
  <c r="G52" i="2"/>
  <c r="M52" i="2"/>
  <c r="G53" i="2"/>
  <c r="M53" i="2"/>
  <c r="G41" i="2"/>
  <c r="M41" i="2"/>
  <c r="G42" i="2"/>
  <c r="M42" i="2"/>
  <c r="G43" i="2"/>
  <c r="M43" i="2"/>
  <c r="G44" i="2"/>
  <c r="M44" i="2"/>
  <c r="G45" i="2"/>
  <c r="M45" i="2"/>
  <c r="G46" i="2"/>
  <c r="M46" i="2"/>
  <c r="G40" i="2"/>
  <c r="M40" i="2"/>
  <c r="G35" i="2"/>
  <c r="M35" i="2"/>
  <c r="G36" i="2"/>
  <c r="M36" i="2"/>
  <c r="G37" i="2"/>
  <c r="M37" i="2"/>
  <c r="G38" i="2"/>
  <c r="M38" i="2"/>
  <c r="G39" i="2"/>
  <c r="M39" i="2"/>
  <c r="G24" i="2"/>
  <c r="M24" i="2"/>
  <c r="G14" i="2"/>
  <c r="M14" i="2"/>
  <c r="G13" i="2"/>
  <c r="M13" i="2"/>
  <c r="G7" i="2"/>
  <c r="M7" i="2"/>
  <c r="G33" i="2"/>
  <c r="M33" i="2"/>
  <c r="G34" i="2"/>
  <c r="M34" i="2"/>
  <c r="G21" i="2"/>
  <c r="M21" i="2"/>
  <c r="G15" i="2"/>
  <c r="M15" i="2"/>
  <c r="G20" i="2"/>
  <c r="M20" i="2"/>
  <c r="G19" i="2"/>
  <c r="M19" i="2"/>
  <c r="G29" i="2"/>
  <c r="M29" i="2"/>
  <c r="G31" i="2"/>
  <c r="M31" i="2"/>
  <c r="G17" i="2"/>
  <c r="M17" i="2"/>
  <c r="G18" i="2"/>
  <c r="M18" i="2"/>
  <c r="G23" i="2"/>
  <c r="M23" i="2"/>
  <c r="G32" i="2"/>
  <c r="M32" i="2"/>
  <c r="G30" i="2"/>
  <c r="M30" i="2"/>
  <c r="G11" i="2"/>
  <c r="M11" i="2"/>
  <c r="G22" i="2"/>
  <c r="M22" i="2"/>
  <c r="G10" i="2"/>
  <c r="M10" i="2"/>
  <c r="G25" i="2"/>
  <c r="M25" i="2"/>
  <c r="G9" i="2"/>
  <c r="M9" i="2"/>
  <c r="G26" i="2"/>
  <c r="M26" i="2"/>
  <c r="G8" i="2"/>
  <c r="M8" i="2"/>
  <c r="G28" i="2"/>
  <c r="M28" i="2"/>
  <c r="M27" i="2"/>
  <c r="G16" i="2"/>
  <c r="M16" i="2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V68" i="1"/>
  <c r="R68" i="1"/>
  <c r="N68" i="1"/>
  <c r="O68" i="1" s="1"/>
  <c r="M68" i="1"/>
  <c r="I68" i="1"/>
  <c r="G68" i="1"/>
  <c r="V67" i="1"/>
  <c r="R67" i="1"/>
  <c r="N67" i="1"/>
  <c r="O67" i="1" s="1"/>
  <c r="M67" i="1"/>
  <c r="I67" i="1"/>
  <c r="G67" i="1"/>
  <c r="V66" i="1"/>
  <c r="R66" i="1"/>
  <c r="N66" i="1"/>
  <c r="O66" i="1" s="1"/>
  <c r="M66" i="1"/>
  <c r="I66" i="1"/>
  <c r="G66" i="1"/>
  <c r="V65" i="1"/>
  <c r="R65" i="1"/>
  <c r="N65" i="1"/>
  <c r="O65" i="1" s="1"/>
  <c r="M65" i="1"/>
  <c r="I65" i="1"/>
  <c r="G65" i="1"/>
  <c r="V64" i="1"/>
  <c r="R64" i="1"/>
  <c r="N64" i="1"/>
  <c r="O64" i="1" s="1"/>
  <c r="M64" i="1"/>
  <c r="I64" i="1"/>
  <c r="G64" i="1"/>
  <c r="V63" i="1"/>
  <c r="R63" i="1"/>
  <c r="N63" i="1"/>
  <c r="O63" i="1" s="1"/>
  <c r="M63" i="1"/>
  <c r="I63" i="1"/>
  <c r="G63" i="1"/>
  <c r="V62" i="1"/>
  <c r="R62" i="1"/>
  <c r="N62" i="1"/>
  <c r="O62" i="1" s="1"/>
  <c r="M62" i="1"/>
  <c r="I62" i="1"/>
  <c r="G62" i="1"/>
  <c r="V61" i="1"/>
  <c r="R61" i="1"/>
  <c r="N61" i="1"/>
  <c r="O61" i="1" s="1"/>
  <c r="M61" i="1"/>
  <c r="I61" i="1"/>
  <c r="G61" i="1"/>
  <c r="V60" i="1"/>
  <c r="R60" i="1"/>
  <c r="N60" i="1"/>
  <c r="O60" i="1" s="1"/>
  <c r="M60" i="1"/>
  <c r="I60" i="1"/>
  <c r="G60" i="1"/>
  <c r="V59" i="1"/>
  <c r="R59" i="1"/>
  <c r="N59" i="1"/>
  <c r="O59" i="1" s="1"/>
  <c r="M59" i="1"/>
  <c r="I59" i="1"/>
  <c r="G59" i="1"/>
  <c r="V58" i="1"/>
  <c r="R58" i="1"/>
  <c r="N58" i="1"/>
  <c r="O58" i="1" s="1"/>
  <c r="M58" i="1"/>
  <c r="I58" i="1"/>
  <c r="G58" i="1"/>
  <c r="V57" i="1"/>
  <c r="R57" i="1"/>
  <c r="N57" i="1"/>
  <c r="O57" i="1" s="1"/>
  <c r="M57" i="1"/>
  <c r="I57" i="1"/>
  <c r="G57" i="1"/>
  <c r="V56" i="1"/>
  <c r="R56" i="1"/>
  <c r="N56" i="1"/>
  <c r="O56" i="1" s="1"/>
  <c r="M56" i="1"/>
  <c r="I56" i="1"/>
  <c r="G56" i="1"/>
  <c r="V55" i="1"/>
  <c r="R55" i="1"/>
  <c r="N55" i="1"/>
  <c r="O55" i="1" s="1"/>
  <c r="M55" i="1"/>
  <c r="I55" i="1"/>
  <c r="G55" i="1"/>
  <c r="V54" i="1"/>
  <c r="R54" i="1"/>
  <c r="N54" i="1"/>
  <c r="O54" i="1" s="1"/>
  <c r="M54" i="1"/>
  <c r="I54" i="1"/>
  <c r="G54" i="1"/>
  <c r="V53" i="1"/>
  <c r="R53" i="1"/>
  <c r="N53" i="1"/>
  <c r="O53" i="1" s="1"/>
  <c r="M53" i="1"/>
  <c r="I53" i="1"/>
  <c r="G53" i="1"/>
  <c r="V52" i="1"/>
  <c r="R52" i="1"/>
  <c r="N52" i="1"/>
  <c r="O52" i="1" s="1"/>
  <c r="M52" i="1"/>
  <c r="I52" i="1"/>
  <c r="G52" i="1"/>
  <c r="V51" i="1"/>
  <c r="R51" i="1"/>
  <c r="N51" i="1"/>
  <c r="O51" i="1" s="1"/>
  <c r="M51" i="1"/>
  <c r="I51" i="1"/>
  <c r="G51" i="1"/>
  <c r="V50" i="1"/>
  <c r="R50" i="1"/>
  <c r="N50" i="1"/>
  <c r="O50" i="1" s="1"/>
  <c r="M50" i="1"/>
  <c r="I50" i="1"/>
  <c r="G50" i="1"/>
  <c r="V49" i="1"/>
  <c r="R49" i="1"/>
  <c r="N49" i="1"/>
  <c r="O49" i="1" s="1"/>
  <c r="M49" i="1"/>
  <c r="I49" i="1"/>
  <c r="G49" i="1"/>
  <c r="V48" i="1"/>
  <c r="R48" i="1"/>
  <c r="N48" i="1"/>
  <c r="O48" i="1" s="1"/>
  <c r="M48" i="1"/>
  <c r="I48" i="1"/>
  <c r="G48" i="1"/>
  <c r="V47" i="1"/>
  <c r="R47" i="1"/>
  <c r="N47" i="1"/>
  <c r="O47" i="1" s="1"/>
  <c r="M47" i="1"/>
  <c r="I47" i="1"/>
  <c r="G47" i="1"/>
  <c r="V46" i="1"/>
  <c r="R46" i="1"/>
  <c r="N46" i="1"/>
  <c r="O46" i="1" s="1"/>
  <c r="M46" i="1"/>
  <c r="I46" i="1"/>
  <c r="G46" i="1"/>
  <c r="V45" i="1"/>
  <c r="R45" i="1"/>
  <c r="N45" i="1"/>
  <c r="O45" i="1" s="1"/>
  <c r="M45" i="1"/>
  <c r="I45" i="1"/>
  <c r="G45" i="1"/>
  <c r="V44" i="1"/>
  <c r="R44" i="1"/>
  <c r="N44" i="1"/>
  <c r="O44" i="1" s="1"/>
  <c r="M44" i="1"/>
  <c r="I44" i="1"/>
  <c r="G44" i="1"/>
  <c r="V43" i="1"/>
  <c r="R43" i="1"/>
  <c r="N43" i="1"/>
  <c r="O43" i="1" s="1"/>
  <c r="M43" i="1"/>
  <c r="I43" i="1"/>
  <c r="G43" i="1"/>
  <c r="V42" i="1"/>
  <c r="R42" i="1"/>
  <c r="N42" i="1"/>
  <c r="O42" i="1" s="1"/>
  <c r="M42" i="1"/>
  <c r="I42" i="1"/>
  <c r="G42" i="1"/>
  <c r="V41" i="1"/>
  <c r="R41" i="1"/>
  <c r="N41" i="1"/>
  <c r="O41" i="1" s="1"/>
  <c r="M41" i="1"/>
  <c r="I41" i="1"/>
  <c r="G41" i="1"/>
  <c r="V40" i="1"/>
  <c r="R40" i="1"/>
  <c r="N40" i="1"/>
  <c r="O40" i="1" s="1"/>
  <c r="M40" i="1"/>
  <c r="I40" i="1"/>
  <c r="G40" i="1"/>
  <c r="R39" i="1"/>
  <c r="O39" i="1"/>
  <c r="M39" i="1"/>
  <c r="G39" i="1"/>
  <c r="V38" i="1"/>
  <c r="R38" i="1"/>
  <c r="N38" i="1"/>
  <c r="O38" i="1" s="1"/>
  <c r="M38" i="1"/>
  <c r="I38" i="1"/>
  <c r="G38" i="1"/>
  <c r="V37" i="1"/>
  <c r="R37" i="1"/>
  <c r="N37" i="1"/>
  <c r="O37" i="1" s="1"/>
  <c r="M37" i="1"/>
  <c r="I37" i="1"/>
  <c r="G37" i="1"/>
  <c r="V36" i="1"/>
  <c r="R36" i="1"/>
  <c r="N36" i="1"/>
  <c r="O36" i="1" s="1"/>
  <c r="M36" i="1"/>
  <c r="I36" i="1"/>
  <c r="V35" i="1"/>
  <c r="R35" i="1"/>
  <c r="N35" i="1"/>
  <c r="O35" i="1" s="1"/>
  <c r="M35" i="1"/>
  <c r="I35" i="1"/>
  <c r="G35" i="1"/>
  <c r="V34" i="1"/>
  <c r="R34" i="1"/>
  <c r="N34" i="1"/>
  <c r="O34" i="1" s="1"/>
  <c r="M34" i="1"/>
  <c r="G34" i="1"/>
  <c r="V33" i="1"/>
  <c r="R33" i="1"/>
  <c r="N33" i="1"/>
  <c r="O33" i="1" s="1"/>
  <c r="M33" i="1"/>
  <c r="I33" i="1"/>
  <c r="G33" i="1"/>
  <c r="V32" i="1"/>
  <c r="R32" i="1"/>
  <c r="N32" i="1"/>
  <c r="O32" i="1" s="1"/>
  <c r="M32" i="1"/>
  <c r="I32" i="1"/>
  <c r="G32" i="1"/>
  <c r="V31" i="1"/>
  <c r="R31" i="1"/>
  <c r="N31" i="1"/>
  <c r="O31" i="1" s="1"/>
  <c r="M31" i="1"/>
  <c r="I31" i="1"/>
  <c r="G31" i="1"/>
  <c r="V30" i="1"/>
  <c r="R30" i="1"/>
  <c r="N30" i="1"/>
  <c r="O30" i="1" s="1"/>
  <c r="M30" i="1"/>
  <c r="I30" i="1"/>
  <c r="G30" i="1"/>
  <c r="V29" i="1"/>
  <c r="R29" i="1"/>
  <c r="N29" i="1"/>
  <c r="O29" i="1" s="1"/>
  <c r="M29" i="1"/>
  <c r="I29" i="1"/>
  <c r="G29" i="1"/>
  <c r="V28" i="1"/>
  <c r="R28" i="1"/>
  <c r="N28" i="1"/>
  <c r="O28" i="1" s="1"/>
  <c r="M28" i="1"/>
  <c r="I28" i="1"/>
  <c r="G28" i="1"/>
  <c r="V27" i="1"/>
  <c r="R27" i="1"/>
  <c r="N27" i="1"/>
  <c r="O27" i="1" s="1"/>
  <c r="M27" i="1"/>
  <c r="I27" i="1"/>
  <c r="G27" i="1"/>
  <c r="V26" i="1"/>
  <c r="R26" i="1"/>
  <c r="N26" i="1"/>
  <c r="O26" i="1" s="1"/>
  <c r="M26" i="1"/>
  <c r="I26" i="1"/>
  <c r="G26" i="1"/>
  <c r="V25" i="1"/>
  <c r="R25" i="1"/>
  <c r="N25" i="1"/>
  <c r="O25" i="1" s="1"/>
  <c r="M25" i="1"/>
  <c r="I25" i="1"/>
  <c r="G25" i="1"/>
  <c r="V24" i="1"/>
  <c r="R24" i="1"/>
  <c r="N24" i="1"/>
  <c r="O24" i="1" s="1"/>
  <c r="M24" i="1"/>
  <c r="I24" i="1"/>
  <c r="G24" i="1"/>
  <c r="V23" i="1"/>
  <c r="R23" i="1"/>
  <c r="N23" i="1"/>
  <c r="O23" i="1" s="1"/>
  <c r="M23" i="1"/>
  <c r="I23" i="1"/>
  <c r="G23" i="1"/>
  <c r="V22" i="1"/>
  <c r="R22" i="1"/>
  <c r="N22" i="1"/>
  <c r="O22" i="1" s="1"/>
  <c r="M22" i="1"/>
  <c r="I22" i="1"/>
  <c r="G22" i="1"/>
  <c r="V21" i="1"/>
  <c r="R21" i="1"/>
  <c r="N21" i="1"/>
  <c r="O21" i="1" s="1"/>
  <c r="M21" i="1"/>
  <c r="I21" i="1"/>
  <c r="G21" i="1"/>
  <c r="V20" i="1"/>
  <c r="R20" i="1"/>
  <c r="N20" i="1"/>
  <c r="O20" i="1" s="1"/>
  <c r="M20" i="1"/>
  <c r="I20" i="1"/>
  <c r="G20" i="1"/>
  <c r="V19" i="1"/>
  <c r="R19" i="1"/>
  <c r="O19" i="1"/>
  <c r="M19" i="1"/>
  <c r="I19" i="1"/>
  <c r="G19" i="1"/>
  <c r="V18" i="1"/>
  <c r="R18" i="1"/>
  <c r="N18" i="1"/>
  <c r="O18" i="1" s="1"/>
  <c r="M18" i="1"/>
  <c r="I18" i="1"/>
  <c r="G18" i="1"/>
  <c r="V17" i="1"/>
  <c r="R17" i="1"/>
  <c r="N17" i="1"/>
  <c r="O17" i="1"/>
  <c r="M17" i="1"/>
  <c r="I17" i="1"/>
  <c r="G17" i="1"/>
  <c r="M16" i="1"/>
  <c r="I16" i="1"/>
  <c r="G16" i="1"/>
  <c r="V15" i="1"/>
  <c r="R15" i="1"/>
  <c r="N15" i="1"/>
  <c r="O15" i="1" s="1"/>
  <c r="M15" i="1"/>
  <c r="I15" i="1"/>
  <c r="G15" i="1"/>
  <c r="V14" i="1"/>
  <c r="R14" i="1"/>
  <c r="N14" i="1"/>
  <c r="O14" i="1"/>
  <c r="M14" i="1"/>
  <c r="I14" i="1"/>
  <c r="G14" i="1"/>
  <c r="V13" i="1"/>
  <c r="R13" i="1"/>
  <c r="N13" i="1"/>
  <c r="O13" i="1" s="1"/>
  <c r="M13" i="1"/>
  <c r="I13" i="1"/>
  <c r="G13" i="1"/>
  <c r="V12" i="1"/>
  <c r="R12" i="1"/>
  <c r="N12" i="1"/>
  <c r="O12" i="1" s="1"/>
  <c r="M12" i="1"/>
  <c r="I12" i="1"/>
  <c r="G12" i="1"/>
  <c r="V11" i="1"/>
  <c r="R11" i="1"/>
  <c r="N11" i="1"/>
  <c r="O11" i="1" s="1"/>
  <c r="M11" i="1"/>
  <c r="I11" i="1"/>
  <c r="G11" i="1"/>
  <c r="V10" i="1"/>
  <c r="R10" i="1"/>
  <c r="N10" i="1"/>
  <c r="O10" i="1" s="1"/>
  <c r="M10" i="1"/>
  <c r="I10" i="1"/>
  <c r="G10" i="1"/>
  <c r="V9" i="1"/>
  <c r="R9" i="1"/>
  <c r="N9" i="1"/>
  <c r="O9" i="1" s="1"/>
  <c r="M9" i="1"/>
  <c r="I9" i="1"/>
  <c r="G9" i="1"/>
  <c r="V8" i="1"/>
  <c r="R8" i="1"/>
  <c r="N8" i="1"/>
  <c r="O8" i="1" s="1"/>
  <c r="M8" i="1"/>
  <c r="I8" i="1"/>
  <c r="R7" i="1"/>
  <c r="M7" i="1"/>
  <c r="G7" i="1"/>
  <c r="L41" i="3" l="1"/>
  <c r="K20" i="3"/>
  <c r="J44" i="3"/>
  <c r="K29" i="3"/>
  <c r="L52" i="3"/>
  <c r="K31" i="3"/>
  <c r="K48" i="3"/>
  <c r="J46" i="3"/>
  <c r="K49" i="3"/>
  <c r="L37" i="3"/>
  <c r="J21" i="3"/>
  <c r="K50" i="3"/>
  <c r="J48" i="3"/>
  <c r="K23" i="3"/>
  <c r="K51" i="3"/>
  <c r="J17" i="3"/>
  <c r="J18" i="3"/>
  <c r="L15" i="3"/>
  <c r="J34" i="3"/>
  <c r="L48" i="3"/>
  <c r="L29" i="3"/>
  <c r="J20" i="3"/>
  <c r="K24" i="3"/>
  <c r="L19" i="3"/>
  <c r="J50" i="3"/>
  <c r="K53" i="3"/>
  <c r="K34" i="3"/>
  <c r="J39" i="3"/>
  <c r="L40" i="3"/>
  <c r="M54" i="2"/>
  <c r="J42" i="3"/>
  <c r="K45" i="3"/>
  <c r="L42" i="3"/>
  <c r="L35" i="3"/>
  <c r="L18" i="3"/>
  <c r="J43" i="3"/>
  <c r="J23" i="3"/>
  <c r="K19" i="3"/>
  <c r="K26" i="3"/>
  <c r="K46" i="3"/>
  <c r="K25" i="3"/>
  <c r="L25" i="3"/>
  <c r="J32" i="3"/>
  <c r="K47" i="3"/>
  <c r="S54" i="2"/>
  <c r="K43" i="3"/>
  <c r="K44" i="3"/>
  <c r="J27" i="3"/>
  <c r="J7" i="3"/>
  <c r="L43" i="3"/>
  <c r="L36" i="3"/>
  <c r="L20" i="3"/>
  <c r="L23" i="3"/>
  <c r="J45" i="3"/>
  <c r="J33" i="3"/>
  <c r="J30" i="3"/>
  <c r="K28" i="3"/>
  <c r="K36" i="3"/>
  <c r="K38" i="3"/>
  <c r="N54" i="2"/>
  <c r="L26" i="3"/>
  <c r="J35" i="3"/>
  <c r="K22" i="3"/>
  <c r="K39" i="3"/>
  <c r="L45" i="3"/>
  <c r="L38" i="3"/>
  <c r="L33" i="3"/>
  <c r="J36" i="3"/>
  <c r="J25" i="3"/>
  <c r="K7" i="3"/>
  <c r="K32" i="3"/>
  <c r="K33" i="3"/>
  <c r="L32" i="3"/>
  <c r="L47" i="3"/>
  <c r="T54" i="2"/>
  <c r="L7" i="3"/>
  <c r="J47" i="3"/>
  <c r="J40" i="3"/>
  <c r="J22" i="3"/>
  <c r="L28" i="3"/>
  <c r="J37" i="3"/>
  <c r="J19" i="3"/>
  <c r="K30" i="3"/>
  <c r="K41" i="3"/>
  <c r="U31" i="2"/>
  <c r="U35" i="2"/>
  <c r="U7" i="2"/>
  <c r="U27" i="2"/>
  <c r="U39" i="2"/>
  <c r="M39" i="3" s="1"/>
  <c r="U15" i="2"/>
  <c r="K11" i="3"/>
  <c r="K14" i="3"/>
  <c r="U16" i="2"/>
  <c r="K8" i="3"/>
  <c r="J12" i="3"/>
  <c r="J16" i="3"/>
  <c r="K13" i="3"/>
  <c r="J15" i="3"/>
  <c r="J9" i="3"/>
  <c r="K10" i="3"/>
  <c r="U9" i="2"/>
  <c r="L8" i="3"/>
  <c r="U30" i="2"/>
  <c r="U25" i="2"/>
  <c r="L13" i="3"/>
  <c r="U50" i="2"/>
  <c r="M50" i="3" s="1"/>
  <c r="U46" i="2"/>
  <c r="U37" i="2"/>
  <c r="M53" i="3" s="1"/>
  <c r="U34" i="2"/>
  <c r="U18" i="2"/>
  <c r="U22" i="2"/>
  <c r="L16" i="3"/>
  <c r="J10" i="3"/>
  <c r="U14" i="2"/>
  <c r="U51" i="2"/>
  <c r="U43" i="2"/>
  <c r="M43" i="3" s="1"/>
  <c r="U38" i="2"/>
  <c r="U13" i="2"/>
  <c r="U21" i="2"/>
  <c r="M21" i="3" s="1"/>
  <c r="U29" i="2"/>
  <c r="M29" i="3" s="1"/>
  <c r="L12" i="3"/>
  <c r="U32" i="2"/>
  <c r="U10" i="2"/>
  <c r="J11" i="3"/>
  <c r="J13" i="3"/>
  <c r="K16" i="3"/>
  <c r="U42" i="2"/>
  <c r="U19" i="2"/>
  <c r="L11" i="3"/>
  <c r="U47" i="2"/>
  <c r="U40" i="2"/>
  <c r="M40" i="3" s="1"/>
  <c r="U23" i="2"/>
  <c r="U48" i="2"/>
  <c r="U52" i="2"/>
  <c r="M52" i="3" s="1"/>
  <c r="U44" i="2"/>
  <c r="J8" i="3"/>
  <c r="U26" i="2"/>
  <c r="K12" i="3"/>
  <c r="U11" i="2"/>
  <c r="H10" i="3"/>
  <c r="U49" i="2"/>
  <c r="M49" i="3" s="1"/>
  <c r="U53" i="2"/>
  <c r="M27" i="3" s="1"/>
  <c r="U41" i="2"/>
  <c r="U45" i="2"/>
  <c r="U36" i="2"/>
  <c r="U24" i="2"/>
  <c r="U33" i="2"/>
  <c r="M33" i="3" s="1"/>
  <c r="U20" i="2"/>
  <c r="U17" i="2"/>
  <c r="L9" i="3"/>
  <c r="L14" i="3"/>
  <c r="J14" i="3"/>
  <c r="U8" i="2"/>
  <c r="M18" i="3" s="1"/>
  <c r="K15" i="3"/>
  <c r="K9" i="3"/>
  <c r="M15" i="3"/>
  <c r="H23" i="3"/>
  <c r="H48" i="3"/>
  <c r="H52" i="3"/>
  <c r="H44" i="3"/>
  <c r="H35" i="3"/>
  <c r="H39" i="3"/>
  <c r="H7" i="3"/>
  <c r="H12" i="3"/>
  <c r="H31" i="3"/>
  <c r="H27" i="3"/>
  <c r="H9" i="3"/>
  <c r="H49" i="3"/>
  <c r="H53" i="3"/>
  <c r="H41" i="3"/>
  <c r="H45" i="3"/>
  <c r="H36" i="3"/>
  <c r="H24" i="3"/>
  <c r="H33" i="3"/>
  <c r="H20" i="3"/>
  <c r="H17" i="3"/>
  <c r="H13" i="3"/>
  <c r="H16" i="3"/>
  <c r="H14" i="3"/>
  <c r="H28" i="3"/>
  <c r="M28" i="3"/>
  <c r="X50" i="1"/>
  <c r="X54" i="1"/>
  <c r="O7" i="1"/>
  <c r="J7" i="4" s="1"/>
  <c r="I7" i="4"/>
  <c r="L10" i="3"/>
  <c r="H50" i="3"/>
  <c r="H42" i="3"/>
  <c r="H46" i="3"/>
  <c r="H37" i="3"/>
  <c r="H15" i="3"/>
  <c r="H34" i="3"/>
  <c r="H19" i="3"/>
  <c r="H18" i="3"/>
  <c r="H22" i="3"/>
  <c r="H47" i="3"/>
  <c r="H51" i="3"/>
  <c r="H43" i="3"/>
  <c r="H40" i="3"/>
  <c r="H38" i="3"/>
  <c r="H11" i="3"/>
  <c r="H21" i="3"/>
  <c r="H29" i="3"/>
  <c r="H32" i="3"/>
  <c r="H8" i="3"/>
  <c r="H26" i="3"/>
  <c r="H30" i="3"/>
  <c r="H25" i="3"/>
  <c r="N7" i="4"/>
  <c r="O52" i="2"/>
  <c r="I52" i="3" s="1"/>
  <c r="O39" i="2"/>
  <c r="I39" i="3" s="1"/>
  <c r="O20" i="2"/>
  <c r="O50" i="2"/>
  <c r="O37" i="2"/>
  <c r="I37" i="3" s="1"/>
  <c r="O19" i="2"/>
  <c r="I19" i="3" s="1"/>
  <c r="O53" i="2"/>
  <c r="O42" i="2"/>
  <c r="O14" i="2"/>
  <c r="O47" i="2"/>
  <c r="O51" i="2"/>
  <c r="O43" i="2"/>
  <c r="O40" i="2"/>
  <c r="O38" i="2"/>
  <c r="O13" i="2"/>
  <c r="O21" i="2"/>
  <c r="O29" i="2"/>
  <c r="I29" i="3" s="1"/>
  <c r="O23" i="2"/>
  <c r="O44" i="2"/>
  <c r="I44" i="3" s="1"/>
  <c r="O46" i="2"/>
  <c r="O34" i="2"/>
  <c r="O32" i="2"/>
  <c r="O35" i="2"/>
  <c r="O7" i="2"/>
  <c r="O15" i="2"/>
  <c r="O48" i="2"/>
  <c r="I48" i="3" s="1"/>
  <c r="O31" i="2"/>
  <c r="I31" i="3" s="1"/>
  <c r="O45" i="2"/>
  <c r="O17" i="2"/>
  <c r="I17" i="3" s="1"/>
  <c r="O9" i="2"/>
  <c r="O27" i="2"/>
  <c r="O30" i="2"/>
  <c r="O16" i="2"/>
  <c r="O8" i="2"/>
  <c r="O12" i="2"/>
  <c r="O18" i="2"/>
  <c r="O22" i="2"/>
  <c r="O10" i="2"/>
  <c r="O26" i="2"/>
  <c r="O25" i="2"/>
  <c r="O11" i="2"/>
  <c r="O28" i="2"/>
  <c r="X33" i="1"/>
  <c r="X63" i="1"/>
  <c r="X47" i="1"/>
  <c r="X59" i="1"/>
  <c r="X43" i="1"/>
  <c r="X37" i="1"/>
  <c r="X58" i="1"/>
  <c r="X62" i="1"/>
  <c r="X66" i="1"/>
  <c r="X46" i="1"/>
  <c r="X55" i="1"/>
  <c r="X51" i="1"/>
  <c r="X34" i="1"/>
  <c r="X22" i="1"/>
  <c r="X67" i="1"/>
  <c r="X32" i="1"/>
  <c r="X35" i="1"/>
  <c r="X38" i="1"/>
  <c r="X42" i="1"/>
  <c r="X49" i="1"/>
  <c r="X52" i="1"/>
  <c r="X65" i="1"/>
  <c r="X68" i="1"/>
  <c r="X36" i="1"/>
  <c r="X45" i="1"/>
  <c r="X61" i="1"/>
  <c r="X41" i="1"/>
  <c r="X57" i="1"/>
  <c r="X25" i="1"/>
  <c r="X27" i="1"/>
  <c r="X29" i="1"/>
  <c r="X53" i="1"/>
  <c r="X31" i="1"/>
  <c r="X44" i="1"/>
  <c r="X60" i="1"/>
  <c r="X48" i="1"/>
  <c r="X64" i="1"/>
  <c r="X40" i="1"/>
  <c r="X56" i="1"/>
  <c r="X14" i="1"/>
  <c r="X17" i="1"/>
  <c r="X39" i="1"/>
  <c r="X8" i="1"/>
  <c r="X13" i="1"/>
  <c r="X23" i="1"/>
  <c r="X26" i="1"/>
  <c r="X28" i="1"/>
  <c r="X30" i="1"/>
  <c r="X9" i="1"/>
  <c r="X11" i="1"/>
  <c r="X19" i="1"/>
  <c r="X21" i="1"/>
  <c r="X24" i="1"/>
  <c r="X10" i="1"/>
  <c r="X12" i="1"/>
  <c r="X15" i="1"/>
  <c r="X18" i="1"/>
  <c r="X20" i="1"/>
  <c r="X16" i="1"/>
  <c r="O33" i="2"/>
  <c r="O36" i="2"/>
  <c r="O41" i="2"/>
  <c r="O49" i="2"/>
  <c r="I49" i="3" s="1"/>
  <c r="O24" i="2"/>
  <c r="M10" i="3" l="1"/>
  <c r="M51" i="3"/>
  <c r="M7" i="3"/>
  <c r="I22" i="3"/>
  <c r="M16" i="3"/>
  <c r="I34" i="3"/>
  <c r="M44" i="3"/>
  <c r="M12" i="3"/>
  <c r="M22" i="3"/>
  <c r="I25" i="3"/>
  <c r="I50" i="3"/>
  <c r="M24" i="3"/>
  <c r="M32" i="3"/>
  <c r="I28" i="3"/>
  <c r="M48" i="3"/>
  <c r="M31" i="3"/>
  <c r="I47" i="3"/>
  <c r="O54" i="2"/>
  <c r="M46" i="3"/>
  <c r="M47" i="3"/>
  <c r="M13" i="3"/>
  <c r="I45" i="3"/>
  <c r="M34" i="3"/>
  <c r="M23" i="3"/>
  <c r="M37" i="3"/>
  <c r="I38" i="3"/>
  <c r="M41" i="3"/>
  <c r="M38" i="3"/>
  <c r="I26" i="3"/>
  <c r="I24" i="3"/>
  <c r="M19" i="3"/>
  <c r="M25" i="3"/>
  <c r="I32" i="3"/>
  <c r="I43" i="3"/>
  <c r="M42" i="3"/>
  <c r="M30" i="3"/>
  <c r="I30" i="3"/>
  <c r="M35" i="3"/>
  <c r="I27" i="3"/>
  <c r="M17" i="3"/>
  <c r="M26" i="3"/>
  <c r="M36" i="3"/>
  <c r="M45" i="3"/>
  <c r="I40" i="3"/>
  <c r="I33" i="3"/>
  <c r="I20" i="3"/>
  <c r="M20" i="3"/>
  <c r="M9" i="3"/>
  <c r="M14" i="3"/>
  <c r="M11" i="3"/>
  <c r="M8" i="3"/>
  <c r="I16" i="3"/>
  <c r="I10" i="3"/>
  <c r="I11" i="3"/>
  <c r="I9" i="3"/>
  <c r="I13" i="3"/>
  <c r="I15" i="3"/>
  <c r="I12" i="3"/>
  <c r="V34" i="2"/>
  <c r="N34" i="3" s="1"/>
  <c r="V19" i="2"/>
  <c r="V24" i="2"/>
  <c r="V43" i="2"/>
  <c r="V52" i="2"/>
  <c r="V40" i="2"/>
  <c r="V31" i="2"/>
  <c r="V25" i="2"/>
  <c r="Y20" i="1"/>
  <c r="O20" i="4"/>
  <c r="Y44" i="1"/>
  <c r="O44" i="4"/>
  <c r="Y61" i="1"/>
  <c r="O61" i="4"/>
  <c r="Y38" i="1"/>
  <c r="O38" i="4"/>
  <c r="Y46" i="1"/>
  <c r="O46" i="4"/>
  <c r="Y63" i="1"/>
  <c r="O63" i="4"/>
  <c r="Y18" i="1"/>
  <c r="O18" i="4"/>
  <c r="Y9" i="1"/>
  <c r="O9" i="4"/>
  <c r="Y17" i="1"/>
  <c r="O17" i="4"/>
  <c r="Y31" i="1"/>
  <c r="O31" i="4"/>
  <c r="Y45" i="1"/>
  <c r="O45" i="4"/>
  <c r="Y35" i="1"/>
  <c r="O35" i="4"/>
  <c r="Y66" i="1"/>
  <c r="O66" i="4"/>
  <c r="Y33" i="1"/>
  <c r="O33" i="4"/>
  <c r="Y62" i="1"/>
  <c r="O62" i="4"/>
  <c r="Y19" i="1"/>
  <c r="O19" i="4"/>
  <c r="Y41" i="1"/>
  <c r="O41" i="4"/>
  <c r="Y55" i="1"/>
  <c r="O55" i="4"/>
  <c r="Y50" i="1"/>
  <c r="O50" i="4"/>
  <c r="Y39" i="1"/>
  <c r="O39" i="4"/>
  <c r="Y15" i="1"/>
  <c r="O15" i="4"/>
  <c r="Y14" i="1"/>
  <c r="O14" i="4"/>
  <c r="Y36" i="1"/>
  <c r="O36" i="4"/>
  <c r="Y32" i="1"/>
  <c r="O32" i="4"/>
  <c r="Y12" i="1"/>
  <c r="O12" i="4"/>
  <c r="Y28" i="1"/>
  <c r="O28" i="4"/>
  <c r="Y56" i="1"/>
  <c r="O56" i="4"/>
  <c r="Y29" i="1"/>
  <c r="O29" i="4"/>
  <c r="Y68" i="1"/>
  <c r="O68" i="4"/>
  <c r="Y67" i="1"/>
  <c r="O67" i="4"/>
  <c r="Y58" i="1"/>
  <c r="O58" i="4"/>
  <c r="Y8" i="1"/>
  <c r="O8" i="4"/>
  <c r="Y60" i="1"/>
  <c r="O60" i="4"/>
  <c r="Y42" i="1"/>
  <c r="O42" i="4"/>
  <c r="Y47" i="1"/>
  <c r="O47" i="4"/>
  <c r="Y11" i="1"/>
  <c r="O11" i="4"/>
  <c r="Y30" i="1"/>
  <c r="O30" i="4"/>
  <c r="Y53" i="1"/>
  <c r="O53" i="4"/>
  <c r="Y10" i="1"/>
  <c r="O10" i="4"/>
  <c r="Y26" i="1"/>
  <c r="O26" i="4"/>
  <c r="Y40" i="1"/>
  <c r="O40" i="4"/>
  <c r="Y27" i="1"/>
  <c r="O27" i="4"/>
  <c r="Y65" i="1"/>
  <c r="O65" i="4"/>
  <c r="Y22" i="1"/>
  <c r="O22" i="4"/>
  <c r="Y37" i="1"/>
  <c r="O37" i="4"/>
  <c r="Y16" i="1"/>
  <c r="O16" i="4"/>
  <c r="Y24" i="1"/>
  <c r="O24" i="4"/>
  <c r="Y23" i="1"/>
  <c r="O23" i="4"/>
  <c r="Y64" i="1"/>
  <c r="O64" i="4"/>
  <c r="Y25" i="1"/>
  <c r="O25" i="4"/>
  <c r="Y52" i="1"/>
  <c r="O52" i="4"/>
  <c r="Y34" i="1"/>
  <c r="O34" i="4"/>
  <c r="Y43" i="1"/>
  <c r="O43" i="4"/>
  <c r="Y21" i="1"/>
  <c r="O21" i="4"/>
  <c r="Y13" i="1"/>
  <c r="O13" i="4"/>
  <c r="Y48" i="1"/>
  <c r="O48" i="4"/>
  <c r="Y57" i="1"/>
  <c r="O57" i="4"/>
  <c r="Y49" i="1"/>
  <c r="O49" i="4"/>
  <c r="Y51" i="1"/>
  <c r="O51" i="4"/>
  <c r="Y59" i="1"/>
  <c r="O59" i="4"/>
  <c r="Y54" i="1"/>
  <c r="O54" i="4"/>
  <c r="X7" i="1"/>
  <c r="V21" i="2"/>
  <c r="I21" i="3"/>
  <c r="V35" i="2"/>
  <c r="I35" i="3"/>
  <c r="V28" i="2"/>
  <c r="V36" i="2"/>
  <c r="N36" i="3" s="1"/>
  <c r="I36" i="3"/>
  <c r="V49" i="2"/>
  <c r="V50" i="2"/>
  <c r="V16" i="2"/>
  <c r="V38" i="2"/>
  <c r="V42" i="2"/>
  <c r="I42" i="3"/>
  <c r="V30" i="2"/>
  <c r="N30" i="3" s="1"/>
  <c r="V26" i="2"/>
  <c r="N26" i="3" s="1"/>
  <c r="V10" i="2"/>
  <c r="I8" i="3"/>
  <c r="V9" i="2"/>
  <c r="I14" i="3"/>
  <c r="V14" i="2"/>
  <c r="V23" i="2"/>
  <c r="N23" i="3" s="1"/>
  <c r="I23" i="3"/>
  <c r="V53" i="2"/>
  <c r="I53" i="3"/>
  <c r="V46" i="2"/>
  <c r="I46" i="3"/>
  <c r="V18" i="2"/>
  <c r="N18" i="3" s="1"/>
  <c r="I18" i="3"/>
  <c r="V51" i="2"/>
  <c r="I51" i="3"/>
  <c r="V41" i="2"/>
  <c r="N41" i="3" s="1"/>
  <c r="I41" i="3"/>
  <c r="I7" i="3"/>
  <c r="V12" i="2"/>
  <c r="W31" i="2"/>
  <c r="V11" i="2"/>
  <c r="V47" i="2"/>
  <c r="V13" i="2"/>
  <c r="V45" i="2"/>
  <c r="V44" i="2"/>
  <c r="V27" i="2"/>
  <c r="V29" i="2"/>
  <c r="V33" i="2"/>
  <c r="V20" i="2"/>
  <c r="V37" i="2"/>
  <c r="V8" i="2"/>
  <c r="V17" i="2"/>
  <c r="V39" i="2"/>
  <c r="V22" i="2"/>
  <c r="N22" i="3" s="1"/>
  <c r="V48" i="2"/>
  <c r="V15" i="2"/>
  <c r="V32" i="2"/>
  <c r="N53" i="3" l="1"/>
  <c r="N52" i="3"/>
  <c r="N50" i="3"/>
  <c r="N40" i="3"/>
  <c r="N49" i="3"/>
  <c r="N51" i="3"/>
  <c r="N43" i="3"/>
  <c r="N48" i="3"/>
  <c r="N24" i="3"/>
  <c r="N47" i="3"/>
  <c r="V54" i="2"/>
  <c r="N19" i="3"/>
  <c r="N28" i="3"/>
  <c r="N35" i="3"/>
  <c r="N46" i="3"/>
  <c r="N42" i="3"/>
  <c r="N25" i="3"/>
  <c r="N7" i="3"/>
  <c r="N38" i="3"/>
  <c r="N29" i="3"/>
  <c r="N21" i="3"/>
  <c r="N31" i="3"/>
  <c r="N16" i="3"/>
  <c r="W24" i="2"/>
  <c r="N8" i="3"/>
  <c r="N15" i="3"/>
  <c r="W34" i="2"/>
  <c r="W19" i="2"/>
  <c r="W36" i="2"/>
  <c r="N14" i="3"/>
  <c r="W38" i="2"/>
  <c r="N13" i="3"/>
  <c r="W42" i="2"/>
  <c r="W21" i="2"/>
  <c r="W43" i="2"/>
  <c r="W40" i="2"/>
  <c r="W29" i="2"/>
  <c r="W50" i="2"/>
  <c r="W47" i="2"/>
  <c r="W53" i="2"/>
  <c r="W26" i="2"/>
  <c r="W52" i="2"/>
  <c r="W49" i="2"/>
  <c r="W30" i="2"/>
  <c r="W51" i="2"/>
  <c r="W35" i="2"/>
  <c r="W14" i="2"/>
  <c r="W25" i="2"/>
  <c r="Y7" i="1"/>
  <c r="O7" i="4"/>
  <c r="W28" i="2"/>
  <c r="W9" i="2"/>
  <c r="W48" i="2"/>
  <c r="W45" i="2"/>
  <c r="N45" i="3"/>
  <c r="W32" i="2"/>
  <c r="N32" i="3"/>
  <c r="W8" i="2"/>
  <c r="W15" i="2"/>
  <c r="N12" i="3"/>
  <c r="W37" i="2"/>
  <c r="N37" i="3"/>
  <c r="W20" i="2"/>
  <c r="N20" i="3"/>
  <c r="W23" i="2"/>
  <c r="W33" i="2"/>
  <c r="N33" i="3"/>
  <c r="W10" i="2"/>
  <c r="W27" i="2"/>
  <c r="N27" i="3"/>
  <c r="W13" i="2"/>
  <c r="N11" i="3"/>
  <c r="W46" i="2"/>
  <c r="W12" i="2"/>
  <c r="N10" i="3"/>
  <c r="W39" i="2"/>
  <c r="N39" i="3"/>
  <c r="W41" i="2"/>
  <c r="W11" i="2"/>
  <c r="N9" i="3"/>
  <c r="W16" i="2"/>
  <c r="W22" i="2"/>
  <c r="W18" i="2"/>
  <c r="W44" i="2"/>
  <c r="N44" i="3"/>
  <c r="W17" i="2"/>
  <c r="N17" i="3"/>
  <c r="W7" i="2"/>
  <c r="W54" i="2" l="1"/>
</calcChain>
</file>

<file path=xl/sharedStrings.xml><?xml version="1.0" encoding="utf-8"?>
<sst xmlns="http://schemas.openxmlformats.org/spreadsheetml/2006/main" count="628" uniqueCount="201">
  <si>
    <t>County:</t>
  </si>
  <si>
    <t>700 min</t>
  </si>
  <si>
    <t>55.0 min</t>
  </si>
  <si>
    <t>0.20 min</t>
  </si>
  <si>
    <t>11.5 min</t>
  </si>
  <si>
    <t>1000 max</t>
  </si>
  <si>
    <t>68.0 max</t>
  </si>
  <si>
    <t>0.80 max</t>
  </si>
  <si>
    <t>17.5 max</t>
  </si>
  <si>
    <t>&lt;1 - 3.99</t>
  </si>
  <si>
    <t>N</t>
  </si>
  <si>
    <t>Ch min</t>
  </si>
  <si>
    <t>51.00 min</t>
  </si>
  <si>
    <t>Required</t>
  </si>
  <si>
    <t>Tag</t>
  </si>
  <si>
    <t>Exhibitor</t>
  </si>
  <si>
    <t>Breeder</t>
  </si>
  <si>
    <t>Breed</t>
  </si>
  <si>
    <t>Live Place</t>
  </si>
  <si>
    <t>Live Wt</t>
  </si>
  <si>
    <t>Base Price</t>
  </si>
  <si>
    <t>HCW</t>
  </si>
  <si>
    <t>Dressing %</t>
  </si>
  <si>
    <t>Backfat</t>
  </si>
  <si>
    <t>KPH%</t>
  </si>
  <si>
    <t>REA</t>
  </si>
  <si>
    <t>REA/CWT</t>
  </si>
  <si>
    <t>Yield Gr</t>
  </si>
  <si>
    <t>YG Prem/Disc</t>
  </si>
  <si>
    <t>Maturity</t>
  </si>
  <si>
    <t>Dk Cutter</t>
  </si>
  <si>
    <t>DC Prem/Disc</t>
  </si>
  <si>
    <t>Marb Score</t>
  </si>
  <si>
    <t>Quality Gr</t>
  </si>
  <si>
    <t>QG Prem/Disc</t>
  </si>
  <si>
    <t>% Cutability</t>
  </si>
  <si>
    <t>SOM</t>
  </si>
  <si>
    <t>Price/cwt</t>
  </si>
  <si>
    <t>Carcass Val</t>
  </si>
  <si>
    <t>A</t>
  </si>
  <si>
    <t>Marbling Scores</t>
  </si>
  <si>
    <t>100 - 199</t>
  </si>
  <si>
    <t>Practically Devoid</t>
  </si>
  <si>
    <t>200 - 299</t>
  </si>
  <si>
    <t>Traces</t>
  </si>
  <si>
    <t>300 - 399</t>
  </si>
  <si>
    <t>Slight</t>
  </si>
  <si>
    <t>400 - 499</t>
  </si>
  <si>
    <t>Small</t>
  </si>
  <si>
    <t>500 - 599</t>
  </si>
  <si>
    <t>Modest</t>
  </si>
  <si>
    <t>600 - 699</t>
  </si>
  <si>
    <t>Moderate</t>
  </si>
  <si>
    <t>700 - 799</t>
  </si>
  <si>
    <t>Slightly Abundant</t>
  </si>
  <si>
    <t>800 - 899</t>
  </si>
  <si>
    <t>Moderately Abundant</t>
  </si>
  <si>
    <t>900 - 999</t>
  </si>
  <si>
    <t>Abundant</t>
  </si>
  <si>
    <t>Grid Pricing</t>
  </si>
  <si>
    <t>$/CWT</t>
  </si>
  <si>
    <t>Yield Grade</t>
  </si>
  <si>
    <t>Premium/Discount</t>
  </si>
  <si>
    <t>Quality Grade</t>
  </si>
  <si>
    <t>Prime</t>
  </si>
  <si>
    <t>Ch +/ Ch 0</t>
  </si>
  <si>
    <t>Ch -</t>
  </si>
  <si>
    <t>Se +/ Se -</t>
  </si>
  <si>
    <t>St</t>
  </si>
  <si>
    <t>Dark Cutter</t>
  </si>
  <si>
    <t>Y</t>
  </si>
  <si>
    <t>YG P/D</t>
  </si>
  <si>
    <t>QG P/D</t>
  </si>
  <si>
    <t>$/cwt</t>
  </si>
  <si>
    <t>YG</t>
  </si>
  <si>
    <t>QG</t>
  </si>
  <si>
    <t>Marias Fair</t>
  </si>
  <si>
    <t>%IMF</t>
  </si>
  <si>
    <t>Dallas Berkram</t>
  </si>
  <si>
    <t>Diamond Box Livestock</t>
  </si>
  <si>
    <t>100% Black Angus</t>
  </si>
  <si>
    <t>Purple</t>
  </si>
  <si>
    <t>Lili Barcus</t>
  </si>
  <si>
    <t>Daniel Barcus</t>
  </si>
  <si>
    <t>Charolais 100%</t>
  </si>
  <si>
    <t>Colt Boyce</t>
  </si>
  <si>
    <t>Scott &amp; Pam Bye</t>
  </si>
  <si>
    <t>Black angus</t>
  </si>
  <si>
    <t>Blue</t>
  </si>
  <si>
    <t>Stella Wahl</t>
  </si>
  <si>
    <t>Wahl Farms</t>
  </si>
  <si>
    <t>Black Angus</t>
  </si>
  <si>
    <t>Red</t>
  </si>
  <si>
    <t>Kaley Sandon</t>
  </si>
  <si>
    <t>Sandon Cattle</t>
  </si>
  <si>
    <t>Black Angus 100%</t>
  </si>
  <si>
    <t>Peyton Volkman</t>
  </si>
  <si>
    <t>Fred Volkman</t>
  </si>
  <si>
    <t>Teagan Boyce</t>
  </si>
  <si>
    <t>Shorthorn 50%.  Black Angus 50%</t>
  </si>
  <si>
    <t>Emily Roberts</t>
  </si>
  <si>
    <t>Chris &amp; Lacy Roberts</t>
  </si>
  <si>
    <t>50 Black Angus 50 Hereford</t>
  </si>
  <si>
    <t>MJ Gustafson</t>
  </si>
  <si>
    <t>Cross 3 Ranch</t>
  </si>
  <si>
    <t>angus-X</t>
  </si>
  <si>
    <t>Jaxson Van Haur</t>
  </si>
  <si>
    <t>Pitts Livestock</t>
  </si>
  <si>
    <t>Simm * Angus</t>
  </si>
  <si>
    <t>Preslee Flesch</t>
  </si>
  <si>
    <t>Carl Weaver Ranch</t>
  </si>
  <si>
    <t>Angus</t>
  </si>
  <si>
    <t>Reserve</t>
  </si>
  <si>
    <t>Mac McCauley</t>
  </si>
  <si>
    <t>Eddie McCauley</t>
  </si>
  <si>
    <t>Colter Sandon</t>
  </si>
  <si>
    <t>Elyse Bengtson</t>
  </si>
  <si>
    <t>Angus/Hereford 50/50</t>
  </si>
  <si>
    <t>Kale Stokes</t>
  </si>
  <si>
    <t>Lance Stokes</t>
  </si>
  <si>
    <t>50% Hereford 50% black angus</t>
  </si>
  <si>
    <t>Sadie Cole</t>
  </si>
  <si>
    <t>Ed Cole</t>
  </si>
  <si>
    <t>100% Red Angus</t>
  </si>
  <si>
    <t>Miles Geer</t>
  </si>
  <si>
    <t>Tanner Geer</t>
  </si>
  <si>
    <t>7/8 Angus 1/8 Simmental</t>
  </si>
  <si>
    <t>Olivia Bradley</t>
  </si>
  <si>
    <t>Bradley Ranch</t>
  </si>
  <si>
    <t>100% Angus</t>
  </si>
  <si>
    <t>Jaxon Buffington</t>
  </si>
  <si>
    <t>Casey Buffington</t>
  </si>
  <si>
    <t>Alyson Leach</t>
  </si>
  <si>
    <t>Jess &amp; Stefanie Leach</t>
  </si>
  <si>
    <t>Ty Parsons</t>
  </si>
  <si>
    <t>Parsons</t>
  </si>
  <si>
    <t>Madalyne Stokes</t>
  </si>
  <si>
    <t>50% black angus 50% hereford</t>
  </si>
  <si>
    <t>Ray Dagel</t>
  </si>
  <si>
    <t xml:space="preserve">Laverdure Livestock </t>
  </si>
  <si>
    <t>50% Simmental, 50% Angus</t>
  </si>
  <si>
    <t>Chantz Connelly</t>
  </si>
  <si>
    <t>Connelly Angus</t>
  </si>
  <si>
    <t>Beretta Winkowitsch</t>
  </si>
  <si>
    <t>Ryan &amp; Leanne Winkowitsch</t>
  </si>
  <si>
    <t>50% Angus, 50% Charolais</t>
  </si>
  <si>
    <t>Regan Torgerson</t>
  </si>
  <si>
    <t>Butch &amp; Doreen Gillespie</t>
  </si>
  <si>
    <t>Simmental 50-Angus 50</t>
  </si>
  <si>
    <t>Osten Cole</t>
  </si>
  <si>
    <t>50% Hereford 50% Red Angus</t>
  </si>
  <si>
    <t>Destini Anderson</t>
  </si>
  <si>
    <t>Coalter Littrell</t>
  </si>
  <si>
    <t>50% Black Angus 50% Hereford</t>
  </si>
  <si>
    <t>Corin Scarborough</t>
  </si>
  <si>
    <t>4C</t>
  </si>
  <si>
    <t>Janae Roberts</t>
  </si>
  <si>
    <t>50% Angus, 50% Hereford</t>
  </si>
  <si>
    <t>Hannah Kultgen</t>
  </si>
  <si>
    <t>Broken Mountains</t>
  </si>
  <si>
    <t>75% salers, 25% angus</t>
  </si>
  <si>
    <t>Jagger Flesch</t>
  </si>
  <si>
    <t>Colt Laverdure</t>
  </si>
  <si>
    <t>1/2 Simmental 1/2 Angus</t>
  </si>
  <si>
    <t>Makenzie Kujava</t>
  </si>
  <si>
    <t>Curry Cattle Co.</t>
  </si>
  <si>
    <t>75% black angus 25% Hereford</t>
  </si>
  <si>
    <t>Taylor Curry</t>
  </si>
  <si>
    <t>100% black angus</t>
  </si>
  <si>
    <t>Alex Wahl</t>
  </si>
  <si>
    <t>Dylan Clark</t>
  </si>
  <si>
    <t>Alexander Huisheere</t>
  </si>
  <si>
    <t>Ryatt Reeverts</t>
  </si>
  <si>
    <t>Reeverts Ranch</t>
  </si>
  <si>
    <t>Alec Morrisett</t>
  </si>
  <si>
    <t>Eric &amp; Kate Morrisett</t>
  </si>
  <si>
    <t>50 angus 50 hereford</t>
  </si>
  <si>
    <t>Sammie McCauley</t>
  </si>
  <si>
    <t>Hereford/angus</t>
  </si>
  <si>
    <t>Brinlee Flesch</t>
  </si>
  <si>
    <t>charolais/angus</t>
  </si>
  <si>
    <t>Grand</t>
  </si>
  <si>
    <t>Hugh Bradley</t>
  </si>
  <si>
    <t>100 % Angus</t>
  </si>
  <si>
    <t>Brody Stokes</t>
  </si>
  <si>
    <t>Addisyn Bengtson</t>
  </si>
  <si>
    <t>Garett Monroe</t>
  </si>
  <si>
    <t>Joe Monroe</t>
  </si>
  <si>
    <t>50% Hereford  50%Angus cross</t>
  </si>
  <si>
    <t>Jaidyn Farkell</t>
  </si>
  <si>
    <t>B Four</t>
  </si>
  <si>
    <t>Hereford</t>
  </si>
  <si>
    <t>BriAllyn Billmayer</t>
  </si>
  <si>
    <t>Brett DeBruycker</t>
  </si>
  <si>
    <t>Charlois</t>
  </si>
  <si>
    <t>Jadis Scarborough</t>
  </si>
  <si>
    <t>Hyer McKechnie</t>
  </si>
  <si>
    <t>Angus Hereford</t>
  </si>
  <si>
    <t>2025 Marias Fair Average</t>
  </si>
  <si>
    <t>Marias Fair Average</t>
  </si>
  <si>
    <t>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</si>
</sst>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26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10"/>
      </patternFill>
    </fill>
    <fill>
      <patternFill patternType="solid">
        <fgColor indexed="22"/>
        <bgColor indexed="13"/>
      </patternFill>
    </fill>
    <fill>
      <patternFill patternType="solid">
        <fgColor indexed="8"/>
        <bgColor indexed="13"/>
      </patternFill>
    </fill>
    <fill>
      <patternFill patternType="solid">
        <fgColor indexed="22"/>
        <bgColor indexed="12"/>
      </patternFill>
    </fill>
    <fill>
      <patternFill patternType="solid">
        <fgColor indexed="22"/>
        <bgColor indexed="16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13"/>
      </patternFill>
    </fill>
    <fill>
      <patternFill patternType="solid">
        <fgColor rgb="FFC0C0C0"/>
        <bgColor indexed="16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1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4" fillId="0" borderId="5" xfId="0" applyNumberFormat="1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2" fontId="4" fillId="0" borderId="5" xfId="0" applyNumberFormat="1" applyFont="1" applyBorder="1" applyAlignment="1" applyProtection="1">
      <alignment horizontal="center" wrapText="1"/>
      <protection locked="0"/>
    </xf>
    <xf numFmtId="165" fontId="4" fillId="0" borderId="5" xfId="0" applyNumberFormat="1" applyFont="1" applyBorder="1" applyAlignment="1" applyProtection="1">
      <alignment horizontal="center" wrapText="1"/>
      <protection locked="0"/>
    </xf>
    <xf numFmtId="3" fontId="4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2" fontId="4" fillId="0" borderId="2" xfId="0" applyNumberFormat="1" applyFont="1" applyBorder="1" applyAlignment="1" applyProtection="1">
      <alignment horizontal="center" wrapText="1"/>
      <protection locked="0"/>
    </xf>
    <xf numFmtId="165" fontId="4" fillId="0" borderId="2" xfId="0" applyNumberFormat="1" applyFont="1" applyBorder="1" applyAlignment="1" applyProtection="1">
      <alignment horizont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0" fontId="3" fillId="0" borderId="0" xfId="2" applyFont="1" applyBorder="1" applyAlignment="1" applyProtection="1">
      <alignment horizontal="left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9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10" borderId="5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2" fontId="3" fillId="0" borderId="10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center"/>
      <protection locked="0"/>
    </xf>
    <xf numFmtId="1" fontId="4" fillId="0" borderId="5" xfId="0" applyNumberFormat="1" applyFont="1" applyBorder="1" applyAlignment="1" applyProtection="1">
      <alignment horizontal="center" wrapText="1"/>
      <protection locked="0"/>
    </xf>
    <xf numFmtId="1" fontId="4" fillId="0" borderId="2" xfId="0" applyNumberFormat="1" applyFont="1" applyBorder="1" applyAlignment="1" applyProtection="1">
      <alignment horizontal="center" wrapText="1"/>
      <protection locked="0"/>
    </xf>
    <xf numFmtId="165" fontId="4" fillId="6" borderId="5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5" fillId="2" borderId="0" xfId="0" applyFont="1" applyFill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8" borderId="3" xfId="0" applyFont="1" applyFill="1" applyBorder="1" applyAlignment="1" applyProtection="1">
      <alignment horizontal="center"/>
      <protection locked="0"/>
    </xf>
    <xf numFmtId="0" fontId="10" fillId="8" borderId="4" xfId="0" applyFont="1" applyFill="1" applyBorder="1" applyAlignment="1" applyProtection="1">
      <alignment horizontal="center"/>
      <protection locked="0"/>
    </xf>
    <xf numFmtId="0" fontId="10" fillId="8" borderId="12" xfId="0" applyFont="1" applyFill="1" applyBorder="1" applyAlignment="1" applyProtection="1">
      <alignment horizontal="center"/>
      <protection locked="0"/>
    </xf>
    <xf numFmtId="0" fontId="10" fillId="8" borderId="13" xfId="0" applyFont="1" applyFill="1" applyBorder="1" applyAlignment="1" applyProtection="1">
      <alignment horizontal="center"/>
      <protection locked="0"/>
    </xf>
    <xf numFmtId="0" fontId="10" fillId="8" borderId="5" xfId="0" applyFont="1" applyFill="1" applyBorder="1" applyAlignment="1" applyProtection="1">
      <alignment horizontal="center"/>
      <protection locked="0"/>
    </xf>
    <xf numFmtId="0" fontId="10" fillId="8" borderId="6" xfId="0" applyFont="1" applyFill="1" applyBorder="1" applyAlignment="1" applyProtection="1">
      <alignment horizontal="center"/>
      <protection locked="0"/>
    </xf>
    <xf numFmtId="0" fontId="3" fillId="8" borderId="2" xfId="0" applyFont="1" applyFill="1" applyBorder="1" applyAlignment="1" applyProtection="1">
      <alignment horizontal="center"/>
      <protection locked="0"/>
    </xf>
    <xf numFmtId="0" fontId="4" fillId="8" borderId="12" xfId="0" applyFont="1" applyFill="1" applyBorder="1" applyAlignment="1" applyProtection="1">
      <alignment horizontal="center"/>
      <protection locked="0"/>
    </xf>
    <xf numFmtId="0" fontId="4" fillId="8" borderId="13" xfId="0" applyFont="1" applyFill="1" applyBorder="1" applyAlignment="1" applyProtection="1">
      <alignment horizontal="center"/>
      <protection locked="0"/>
    </xf>
    <xf numFmtId="8" fontId="4" fillId="8" borderId="13" xfId="0" applyNumberFormat="1" applyFont="1" applyFill="1" applyBorder="1" applyAlignment="1" applyProtection="1">
      <alignment horizontal="center"/>
      <protection locked="0"/>
    </xf>
    <xf numFmtId="7" fontId="4" fillId="8" borderId="13" xfId="0" applyNumberFormat="1" applyFont="1" applyFill="1" applyBorder="1" applyAlignment="1" applyProtection="1">
      <alignment horizontal="center"/>
      <protection locked="0"/>
    </xf>
    <xf numFmtId="7" fontId="4" fillId="8" borderId="13" xfId="1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8" fontId="4" fillId="8" borderId="6" xfId="0" applyNumberFormat="1" applyFont="1" applyFill="1" applyBorder="1" applyAlignment="1" applyProtection="1">
      <alignment horizontal="center"/>
      <protection locked="0"/>
    </xf>
    <xf numFmtId="164" fontId="4" fillId="0" borderId="5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2" fontId="4" fillId="6" borderId="5" xfId="0" applyNumberFormat="1" applyFont="1" applyFill="1" applyBorder="1" applyAlignment="1">
      <alignment horizontal="center"/>
    </xf>
    <xf numFmtId="7" fontId="4" fillId="6" borderId="5" xfId="0" applyNumberFormat="1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7" fontId="4" fillId="7" borderId="5" xfId="0" applyNumberFormat="1" applyFont="1" applyFill="1" applyBorder="1" applyAlignment="1">
      <alignment horizontal="center"/>
    </xf>
    <xf numFmtId="7" fontId="4" fillId="7" borderId="2" xfId="0" applyNumberFormat="1" applyFont="1" applyFill="1" applyBorder="1" applyAlignment="1">
      <alignment horizontal="center"/>
    </xf>
    <xf numFmtId="39" fontId="4" fillId="6" borderId="5" xfId="0" applyNumberFormat="1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164" fontId="3" fillId="11" borderId="5" xfId="0" applyNumberFormat="1" applyFont="1" applyFill="1" applyBorder="1" applyAlignment="1">
      <alignment horizontal="center"/>
    </xf>
    <xf numFmtId="7" fontId="4" fillId="9" borderId="5" xfId="0" applyNumberFormat="1" applyFont="1" applyFill="1" applyBorder="1"/>
    <xf numFmtId="164" fontId="3" fillId="11" borderId="2" xfId="0" applyNumberFormat="1" applyFont="1" applyFill="1" applyBorder="1" applyAlignment="1">
      <alignment horizontal="center"/>
    </xf>
    <xf numFmtId="7" fontId="4" fillId="9" borderId="2" xfId="0" applyNumberFormat="1" applyFont="1" applyFill="1" applyBorder="1"/>
    <xf numFmtId="0" fontId="6" fillId="9" borderId="0" xfId="0" applyFont="1" applyFill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4" fillId="0" borderId="5" xfId="0" applyFont="1" applyBorder="1" applyProtection="1">
      <protection locked="0"/>
    </xf>
    <xf numFmtId="2" fontId="4" fillId="0" borderId="5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164" fontId="4" fillId="9" borderId="5" xfId="0" applyNumberFormat="1" applyFont="1" applyFill="1" applyBorder="1" applyAlignment="1">
      <alignment horizontal="center"/>
    </xf>
    <xf numFmtId="164" fontId="4" fillId="9" borderId="2" xfId="0" applyNumberFormat="1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2" fontId="4" fillId="13" borderId="5" xfId="0" applyNumberFormat="1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2" fontId="4" fillId="13" borderId="2" xfId="0" applyNumberFormat="1" applyFont="1" applyFill="1" applyBorder="1" applyAlignment="1">
      <alignment horizontal="center"/>
    </xf>
    <xf numFmtId="1" fontId="4" fillId="12" borderId="5" xfId="0" applyNumberFormat="1" applyFont="1" applyFill="1" applyBorder="1" applyAlignment="1">
      <alignment horizontal="center" wrapText="1"/>
    </xf>
    <xf numFmtId="0" fontId="6" fillId="0" borderId="5" xfId="3" applyNumberFormat="1" applyFont="1" applyBorder="1" applyAlignment="1" applyProtection="1">
      <alignment horizontal="center"/>
      <protection locked="0"/>
    </xf>
    <xf numFmtId="2" fontId="11" fillId="0" borderId="5" xfId="0" applyNumberFormat="1" applyFont="1" applyBorder="1" applyAlignment="1" applyProtection="1">
      <alignment horizontal="center"/>
      <protection locked="0"/>
    </xf>
    <xf numFmtId="0" fontId="6" fillId="0" borderId="2" xfId="3" applyNumberFormat="1" applyFont="1" applyBorder="1" applyAlignment="1" applyProtection="1">
      <alignment horizontal="center"/>
      <protection locked="0"/>
    </xf>
    <xf numFmtId="43" fontId="6" fillId="0" borderId="2" xfId="3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2" fontId="11" fillId="0" borderId="2" xfId="0" applyNumberFormat="1" applyFont="1" applyBorder="1" applyAlignment="1" applyProtection="1">
      <alignment horizontal="center"/>
      <protection locked="0"/>
    </xf>
    <xf numFmtId="165" fontId="11" fillId="0" borderId="2" xfId="0" applyNumberFormat="1" applyFont="1" applyBorder="1" applyAlignment="1" applyProtection="1">
      <alignment horizontal="center"/>
      <protection locked="0"/>
    </xf>
    <xf numFmtId="49" fontId="6" fillId="0" borderId="2" xfId="3" applyNumberFormat="1" applyFont="1" applyBorder="1" applyAlignment="1" applyProtection="1">
      <alignment horizontal="center"/>
      <protection locked="0"/>
    </xf>
    <xf numFmtId="165" fontId="11" fillId="0" borderId="5" xfId="0" applyNumberFormat="1" applyFont="1" applyBorder="1" applyAlignment="1" applyProtection="1">
      <alignment horizontal="center"/>
      <protection locked="0"/>
    </xf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7" fontId="0" fillId="0" borderId="0" xfId="0" applyNumberFormat="1" applyAlignment="1">
      <alignment horizontal="center"/>
    </xf>
    <xf numFmtId="8" fontId="4" fillId="8" borderId="2" xfId="0" applyNumberFormat="1" applyFont="1" applyFill="1" applyBorder="1" applyAlignment="1" applyProtection="1">
      <alignment horizontal="center"/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7" fontId="4" fillId="8" borderId="2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7" fontId="4" fillId="8" borderId="2" xfId="1" applyNumberFormat="1" applyFont="1" applyFill="1" applyBorder="1" applyAlignment="1" applyProtection="1">
      <alignment horizontal="center"/>
      <protection locked="0"/>
    </xf>
    <xf numFmtId="7" fontId="4" fillId="8" borderId="5" xfId="0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1" fontId="6" fillId="0" borderId="2" xfId="3" applyNumberFormat="1" applyFont="1" applyBorder="1" applyAlignment="1" applyProtection="1">
      <alignment horizontal="center"/>
      <protection locked="0"/>
    </xf>
    <xf numFmtId="2" fontId="6" fillId="12" borderId="5" xfId="0" applyNumberFormat="1" applyFont="1" applyFill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7" fontId="0" fillId="0" borderId="2" xfId="0" applyNumberFormat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9" fillId="8" borderId="11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0" borderId="2" xfId="0" applyBorder="1"/>
  </cellXfs>
  <cellStyles count="4">
    <cellStyle name="Comma" xfId="3" builtinId="3"/>
    <cellStyle name="Currency" xfId="1" builtinId="4"/>
    <cellStyle name="Heading 2" xfId="2" builtinId="17"/>
    <cellStyle name="Normal" xfId="0" builtinId="0"/>
  </cellStyles>
  <dxfs count="31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8"/>
  <sheetViews>
    <sheetView topLeftCell="F1" zoomScaleNormal="100" workbookViewId="0">
      <pane ySplit="6" topLeftCell="A10" activePane="bottomLeft" state="frozen"/>
      <selection pane="bottomLeft" activeCell="P62" sqref="P62"/>
    </sheetView>
  </sheetViews>
  <sheetFormatPr defaultColWidth="9.140625" defaultRowHeight="12.75" x14ac:dyDescent="0.2"/>
  <cols>
    <col min="1" max="8" width="9.140625" style="20"/>
    <col min="9" max="9" width="9.85546875" style="20" bestFit="1" customWidth="1"/>
    <col min="10" max="14" width="9.140625" style="20"/>
    <col min="15" max="15" width="11.5703125" style="20" bestFit="1" customWidth="1"/>
    <col min="16" max="17" width="9.140625" style="20"/>
    <col min="18" max="18" width="11.5703125" style="20" bestFit="1" customWidth="1"/>
    <col min="19" max="19" width="10" style="20" bestFit="1" customWidth="1"/>
    <col min="20" max="20" width="9.140625" style="20"/>
    <col min="21" max="21" width="11.7109375" style="20" bestFit="1" customWidth="1"/>
    <col min="22" max="22" width="10" style="20" bestFit="1" customWidth="1"/>
    <col min="23" max="24" width="9.140625" style="20"/>
    <col min="25" max="25" width="10.28515625" style="20" bestFit="1" customWidth="1"/>
    <col min="26" max="26" width="7.42578125" style="20" customWidth="1"/>
    <col min="27" max="27" width="10.42578125" style="20" bestFit="1" customWidth="1"/>
    <col min="28" max="28" width="18.28515625" style="20" bestFit="1" customWidth="1"/>
    <col min="29" max="16384" width="9.140625" style="20"/>
  </cols>
  <sheetData>
    <row r="1" spans="1:28" s="1" customFormat="1" x14ac:dyDescent="0.2">
      <c r="A1" s="1" t="s">
        <v>0</v>
      </c>
      <c r="B1" s="11"/>
      <c r="C1" s="12"/>
      <c r="D1" s="12"/>
      <c r="E1" s="12"/>
      <c r="G1" s="13"/>
      <c r="I1" s="42"/>
      <c r="M1" s="42"/>
      <c r="N1" s="42"/>
      <c r="O1" s="42"/>
      <c r="Q1" s="14"/>
      <c r="R1" s="14"/>
      <c r="T1" s="42"/>
      <c r="U1" s="42"/>
      <c r="V1" s="42"/>
      <c r="W1" s="15"/>
      <c r="X1" s="15"/>
      <c r="AA1" s="15"/>
      <c r="AB1" s="15"/>
    </row>
    <row r="2" spans="1:28" x14ac:dyDescent="0.2">
      <c r="A2" s="15"/>
      <c r="B2" s="15"/>
      <c r="C2" s="15"/>
      <c r="D2" s="15"/>
      <c r="E2" s="15"/>
      <c r="F2" s="15"/>
      <c r="G2" s="13"/>
      <c r="H2" s="16" t="s">
        <v>1</v>
      </c>
      <c r="I2" s="16" t="s">
        <v>2</v>
      </c>
      <c r="J2" s="17" t="s">
        <v>3</v>
      </c>
      <c r="K2" s="15"/>
      <c r="L2" s="18" t="s">
        <v>4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28"/>
      <c r="X2" s="28"/>
      <c r="Y2" s="15"/>
      <c r="Z2" s="2"/>
      <c r="AA2" s="19"/>
      <c r="AB2" s="19"/>
    </row>
    <row r="3" spans="1:28" x14ac:dyDescent="0.2">
      <c r="A3" s="15"/>
      <c r="B3" s="15"/>
      <c r="C3" s="15"/>
      <c r="D3" s="15"/>
      <c r="E3" s="15"/>
      <c r="F3" s="15"/>
      <c r="G3" s="13"/>
      <c r="H3" s="21" t="s">
        <v>5</v>
      </c>
      <c r="I3" s="21" t="s">
        <v>6</v>
      </c>
      <c r="J3" s="22" t="s">
        <v>7</v>
      </c>
      <c r="K3" s="15"/>
      <c r="L3" s="23" t="s">
        <v>8</v>
      </c>
      <c r="M3" s="15"/>
      <c r="N3" s="43" t="s">
        <v>9</v>
      </c>
      <c r="O3" s="15"/>
      <c r="P3" s="15"/>
      <c r="Q3" s="24" t="s">
        <v>10</v>
      </c>
      <c r="R3" s="15"/>
      <c r="S3" s="15"/>
      <c r="T3" s="43" t="s">
        <v>11</v>
      </c>
      <c r="U3" s="15"/>
      <c r="V3" s="43" t="s">
        <v>12</v>
      </c>
      <c r="W3" s="28"/>
      <c r="X3" s="28"/>
      <c r="Y3" s="15"/>
      <c r="Z3" s="2"/>
      <c r="AA3" s="19"/>
      <c r="AB3" s="19"/>
    </row>
    <row r="4" spans="1:28" x14ac:dyDescent="0.2">
      <c r="A4" s="25" t="s">
        <v>13</v>
      </c>
      <c r="B4" s="26" t="s">
        <v>13</v>
      </c>
      <c r="C4" s="26" t="s">
        <v>13</v>
      </c>
      <c r="D4" s="26" t="s">
        <v>13</v>
      </c>
      <c r="E4" s="26" t="s">
        <v>13</v>
      </c>
      <c r="F4" s="27" t="s">
        <v>13</v>
      </c>
      <c r="G4" s="13"/>
      <c r="H4" s="26" t="s">
        <v>13</v>
      </c>
      <c r="I4" s="26" t="s">
        <v>13</v>
      </c>
      <c r="J4" s="26" t="s">
        <v>13</v>
      </c>
      <c r="K4" s="26" t="s">
        <v>13</v>
      </c>
      <c r="L4" s="27" t="s">
        <v>13</v>
      </c>
      <c r="M4" s="15"/>
      <c r="N4" s="44" t="s">
        <v>13</v>
      </c>
      <c r="O4" s="28"/>
      <c r="P4" s="25" t="s">
        <v>13</v>
      </c>
      <c r="Q4" s="27" t="s">
        <v>13</v>
      </c>
      <c r="R4" s="15"/>
      <c r="S4" s="25" t="s">
        <v>13</v>
      </c>
      <c r="T4" s="27" t="s">
        <v>13</v>
      </c>
      <c r="U4" s="28"/>
      <c r="V4" s="44" t="s">
        <v>13</v>
      </c>
      <c r="W4" s="15"/>
      <c r="X4" s="45"/>
      <c r="Y4" s="28"/>
      <c r="Z4" s="28"/>
      <c r="AA4" s="19"/>
      <c r="AB4" s="19"/>
    </row>
    <row r="5" spans="1:28" ht="13.5" thickBot="1" x14ac:dyDescent="0.25">
      <c r="A5" s="2"/>
      <c r="B5" s="2"/>
      <c r="C5" s="2"/>
      <c r="D5" s="2"/>
      <c r="E5" s="2"/>
      <c r="F5" s="2"/>
      <c r="G5" s="2"/>
      <c r="H5" s="2"/>
      <c r="I5" s="28"/>
      <c r="J5" s="28"/>
      <c r="K5" s="15"/>
      <c r="L5" s="28"/>
      <c r="M5" s="15"/>
      <c r="N5" s="28"/>
      <c r="O5" s="28"/>
      <c r="P5" s="15"/>
      <c r="Q5" s="28"/>
      <c r="R5" s="15"/>
      <c r="S5" s="15"/>
      <c r="T5" s="28"/>
      <c r="U5" s="28"/>
      <c r="V5" s="28"/>
      <c r="W5" s="15"/>
      <c r="X5" s="45"/>
      <c r="Y5" s="28"/>
      <c r="Z5" s="28"/>
      <c r="AA5" s="19"/>
      <c r="AB5" s="19"/>
    </row>
    <row r="6" spans="1:28" s="2" customFormat="1" ht="13.5" thickBot="1" x14ac:dyDescent="0.25">
      <c r="A6" s="29" t="s">
        <v>14</v>
      </c>
      <c r="B6" s="29" t="s">
        <v>15</v>
      </c>
      <c r="C6" s="29" t="s">
        <v>16</v>
      </c>
      <c r="D6" s="29" t="s">
        <v>17</v>
      </c>
      <c r="E6" s="29" t="s">
        <v>18</v>
      </c>
      <c r="F6" s="29" t="s">
        <v>19</v>
      </c>
      <c r="G6" s="30" t="s">
        <v>20</v>
      </c>
      <c r="H6" s="29" t="s">
        <v>21</v>
      </c>
      <c r="I6" s="29" t="s">
        <v>22</v>
      </c>
      <c r="J6" s="29" t="s">
        <v>23</v>
      </c>
      <c r="K6" s="29" t="s">
        <v>24</v>
      </c>
      <c r="L6" s="29" t="s">
        <v>25</v>
      </c>
      <c r="M6" s="29" t="s">
        <v>26</v>
      </c>
      <c r="N6" s="29" t="s">
        <v>27</v>
      </c>
      <c r="O6" s="29" t="s">
        <v>28</v>
      </c>
      <c r="P6" s="29" t="s">
        <v>29</v>
      </c>
      <c r="Q6" s="29" t="s">
        <v>30</v>
      </c>
      <c r="R6" s="29" t="s">
        <v>31</v>
      </c>
      <c r="S6" s="29" t="s">
        <v>32</v>
      </c>
      <c r="T6" s="29" t="s">
        <v>33</v>
      </c>
      <c r="U6" s="29" t="s">
        <v>34</v>
      </c>
      <c r="V6" s="29" t="s">
        <v>35</v>
      </c>
      <c r="W6" s="29" t="s">
        <v>36</v>
      </c>
      <c r="X6" s="29" t="s">
        <v>37</v>
      </c>
      <c r="Y6" s="29" t="s">
        <v>38</v>
      </c>
      <c r="Z6" s="15"/>
      <c r="AA6" s="19"/>
      <c r="AB6" s="19"/>
    </row>
    <row r="7" spans="1:28" x14ac:dyDescent="0.2">
      <c r="A7" s="31"/>
      <c r="B7" s="32"/>
      <c r="C7" s="32"/>
      <c r="D7" s="32"/>
      <c r="E7" s="31"/>
      <c r="F7" s="3"/>
      <c r="G7" s="60">
        <f t="shared" ref="G7:G38" si="0">$AB$22</f>
        <v>376.19</v>
      </c>
      <c r="H7" s="4"/>
      <c r="I7" s="40" t="e">
        <f t="shared" ref="I7:I38" si="1">(H7/F7)*100</f>
        <v>#DIV/0!</v>
      </c>
      <c r="J7" s="5"/>
      <c r="K7" s="6"/>
      <c r="L7" s="6"/>
      <c r="M7" s="62" t="e">
        <f t="shared" ref="M7:M38" si="2">L7/(H7/100)</f>
        <v>#DIV/0!</v>
      </c>
      <c r="N7" s="62">
        <f t="shared" ref="N7:N38" si="3">2.5+(2.5*J7)+(0.2*K7)+(0.0038*H7)-(0.32*L7)</f>
        <v>2.5</v>
      </c>
      <c r="O7" s="63">
        <f t="shared" ref="O7:O38" si="4">IF(N7&lt;=1.995,$AB$25,IF(N7&lt;=2.995,$AB$26,IF(N7&lt;=3.995,$AB$27,IF(N7&lt;=4.995,$AB$28,IF(N7&lt;=5.995,$AB$29)))))</f>
        <v>1.58</v>
      </c>
      <c r="P7" s="31" t="s">
        <v>39</v>
      </c>
      <c r="Q7" s="31" t="s">
        <v>10</v>
      </c>
      <c r="R7" s="65">
        <f t="shared" ref="R7:R38" si="5">IF(Q7="N", $AB$40, $AB$39)</f>
        <v>0</v>
      </c>
      <c r="S7" s="38"/>
      <c r="T7" s="73" t="str">
        <f t="shared" ref="T7:T38" si="6">IF(S7&lt;=299,"St",IF(S7&lt;=349,"Se-",IF(S7&lt;=399,"Se+",IF(S7&lt;=499,"Ch-",IF(S7&lt;=599,"Ch",IF(S7&lt;=699,"Ch+",IF(S7&lt;=799,"Pr-",IF(S7&lt;=899,"Pr",IF(S7&lt;=999,"Pr+")))))))))</f>
        <v>St</v>
      </c>
      <c r="U7" s="67" t="e">
        <f>LOOKUP(S7,{100,200,300,350,400,500,600,700,800,900},{-34.71,-34.71,-15.08,-15.08,0,4.71,4.71,12.39,12.39,12.39})</f>
        <v>#N/A</v>
      </c>
      <c r="V7" s="62">
        <f t="shared" ref="V7:V38" si="7">51.34-(5.78*J7)-(0.462*K7)-(0.0093*H7)+(0.74*L7)</f>
        <v>51.34</v>
      </c>
      <c r="W7" s="68" t="e">
        <f>IF(AND(H7&gt;699,H7&lt;1001,I7&gt;54.9,I7&lt;68.1,J7&gt;0.199,J7&lt;0.801,L7&gt;11.49,L7&lt;17.51,N7&lt;4,Q7="N",S7&gt;499,V7&gt;50.99),"Y","N")</f>
        <v>#DIV/0!</v>
      </c>
      <c r="X7" s="69" t="e">
        <f t="shared" ref="X7:X38" si="8">(G7+O7+ R7+U7)</f>
        <v>#N/A</v>
      </c>
      <c r="Y7" s="70" t="e">
        <f t="shared" ref="Y7:Y38" si="9">(X7/100)*H7</f>
        <v>#N/A</v>
      </c>
      <c r="Z7" s="2"/>
      <c r="AA7" s="19"/>
      <c r="AB7" s="19"/>
    </row>
    <row r="8" spans="1:28" x14ac:dyDescent="0.2">
      <c r="A8" s="33"/>
      <c r="B8" s="34"/>
      <c r="C8" s="34"/>
      <c r="D8" s="34"/>
      <c r="E8" s="33"/>
      <c r="F8" s="7"/>
      <c r="G8" s="60">
        <f t="shared" si="0"/>
        <v>376.19</v>
      </c>
      <c r="H8" s="8"/>
      <c r="I8" s="41" t="e">
        <f t="shared" si="1"/>
        <v>#DIV/0!</v>
      </c>
      <c r="J8" s="9"/>
      <c r="K8" s="10"/>
      <c r="L8" s="10"/>
      <c r="M8" s="64" t="e">
        <f t="shared" si="2"/>
        <v>#DIV/0!</v>
      </c>
      <c r="N8" s="64">
        <f t="shared" si="3"/>
        <v>2.5</v>
      </c>
      <c r="O8" s="63">
        <f t="shared" si="4"/>
        <v>1.58</v>
      </c>
      <c r="P8" s="33" t="s">
        <v>39</v>
      </c>
      <c r="Q8" s="33" t="s">
        <v>10</v>
      </c>
      <c r="R8" s="65">
        <f t="shared" si="5"/>
        <v>0</v>
      </c>
      <c r="S8" s="39"/>
      <c r="T8" s="74" t="str">
        <f t="shared" si="6"/>
        <v>St</v>
      </c>
      <c r="U8" s="67" t="e">
        <f>LOOKUP(S8,{100,200,300,350,400,500,600,700,800,900},{-34.71,-34.71,-15.08,-15.08,0,4.71,4.71,12.39,12.39,12.39})</f>
        <v>#N/A</v>
      </c>
      <c r="V8" s="64">
        <f t="shared" si="7"/>
        <v>51.34</v>
      </c>
      <c r="W8" s="68" t="e">
        <f t="shared" ref="W8:W68" si="10">IF(AND(H8&gt;699,H8&lt;1001,I8&gt;54.9,I8&lt;68.1,J8&gt;0.199,J8&lt;0.801,L8&gt;11.49,L8&lt;17.51,N8&lt;4,Q8="N",S8&gt;499,V8&gt;50.99),"Y","N")</f>
        <v>#DIV/0!</v>
      </c>
      <c r="X8" s="71" t="e">
        <f t="shared" si="8"/>
        <v>#N/A</v>
      </c>
      <c r="Y8" s="72" t="e">
        <f t="shared" si="9"/>
        <v>#N/A</v>
      </c>
      <c r="Z8" s="2"/>
      <c r="AA8" s="120" t="s">
        <v>40</v>
      </c>
      <c r="AB8" s="121"/>
    </row>
    <row r="9" spans="1:28" x14ac:dyDescent="0.2">
      <c r="A9" s="33"/>
      <c r="B9" s="34"/>
      <c r="C9" s="34"/>
      <c r="D9" s="34"/>
      <c r="E9" s="33"/>
      <c r="F9" s="7"/>
      <c r="G9" s="61">
        <f t="shared" si="0"/>
        <v>376.19</v>
      </c>
      <c r="H9" s="8"/>
      <c r="I9" s="41" t="e">
        <f t="shared" si="1"/>
        <v>#DIV/0!</v>
      </c>
      <c r="J9" s="9"/>
      <c r="K9" s="10"/>
      <c r="L9" s="10"/>
      <c r="M9" s="64" t="e">
        <f t="shared" si="2"/>
        <v>#DIV/0!</v>
      </c>
      <c r="N9" s="64">
        <f t="shared" si="3"/>
        <v>2.5</v>
      </c>
      <c r="O9" s="63">
        <f t="shared" si="4"/>
        <v>1.58</v>
      </c>
      <c r="P9" s="33" t="s">
        <v>39</v>
      </c>
      <c r="Q9" s="33" t="s">
        <v>10</v>
      </c>
      <c r="R9" s="66">
        <f t="shared" si="5"/>
        <v>0</v>
      </c>
      <c r="S9" s="39"/>
      <c r="T9" s="74" t="str">
        <f t="shared" si="6"/>
        <v>St</v>
      </c>
      <c r="U9" s="67" t="e">
        <f>LOOKUP(S9,{100,200,300,350,400,500,600,700,800,900},{-34.71,-34.71,-15.08,-15.08,0,4.71,4.71,12.39,12.39,12.39})</f>
        <v>#N/A</v>
      </c>
      <c r="V9" s="64">
        <f t="shared" si="7"/>
        <v>51.34</v>
      </c>
      <c r="W9" s="68" t="e">
        <f t="shared" si="10"/>
        <v>#DIV/0!</v>
      </c>
      <c r="X9" s="71" t="e">
        <f t="shared" si="8"/>
        <v>#N/A</v>
      </c>
      <c r="Y9" s="72" t="e">
        <f t="shared" si="9"/>
        <v>#N/A</v>
      </c>
      <c r="Z9" s="2"/>
      <c r="AA9" s="46" t="s">
        <v>41</v>
      </c>
      <c r="AB9" s="47" t="s">
        <v>42</v>
      </c>
    </row>
    <row r="10" spans="1:28" x14ac:dyDescent="0.2">
      <c r="A10" s="31"/>
      <c r="B10" s="32"/>
      <c r="C10" s="32"/>
      <c r="D10" s="32"/>
      <c r="E10" s="31"/>
      <c r="F10" s="7"/>
      <c r="G10" s="60">
        <f t="shared" si="0"/>
        <v>376.19</v>
      </c>
      <c r="H10" s="8"/>
      <c r="I10" s="40" t="e">
        <f t="shared" si="1"/>
        <v>#DIV/0!</v>
      </c>
      <c r="J10" s="9"/>
      <c r="K10" s="10"/>
      <c r="L10" s="10"/>
      <c r="M10" s="62" t="e">
        <f t="shared" si="2"/>
        <v>#DIV/0!</v>
      </c>
      <c r="N10" s="62">
        <f t="shared" si="3"/>
        <v>2.5</v>
      </c>
      <c r="O10" s="63">
        <f t="shared" si="4"/>
        <v>1.58</v>
      </c>
      <c r="P10" s="31" t="s">
        <v>39</v>
      </c>
      <c r="Q10" s="31" t="s">
        <v>10</v>
      </c>
      <c r="R10" s="65">
        <f t="shared" si="5"/>
        <v>0</v>
      </c>
      <c r="S10" s="39"/>
      <c r="T10" s="74" t="str">
        <f t="shared" si="6"/>
        <v>St</v>
      </c>
      <c r="U10" s="67" t="e">
        <f>LOOKUP(S10,{100,200,300,350,400,500,600,700,800,900},{-34.71,-34.71,-15.08,-15.08,0,4.71,4.71,12.39,12.39,12.39})</f>
        <v>#N/A</v>
      </c>
      <c r="V10" s="62">
        <f t="shared" si="7"/>
        <v>51.34</v>
      </c>
      <c r="W10" s="68" t="e">
        <f t="shared" si="10"/>
        <v>#DIV/0!</v>
      </c>
      <c r="X10" s="69" t="e">
        <f t="shared" si="8"/>
        <v>#N/A</v>
      </c>
      <c r="Y10" s="70" t="e">
        <f t="shared" si="9"/>
        <v>#N/A</v>
      </c>
      <c r="Z10" s="2"/>
      <c r="AA10" s="48" t="s">
        <v>43</v>
      </c>
      <c r="AB10" s="49" t="s">
        <v>44</v>
      </c>
    </row>
    <row r="11" spans="1:28" x14ac:dyDescent="0.2">
      <c r="A11" s="33"/>
      <c r="B11" s="34"/>
      <c r="C11" s="34"/>
      <c r="D11" s="34"/>
      <c r="E11" s="33"/>
      <c r="F11" s="7"/>
      <c r="G11" s="60">
        <f t="shared" si="0"/>
        <v>376.19</v>
      </c>
      <c r="H11" s="8"/>
      <c r="I11" s="41" t="e">
        <f t="shared" si="1"/>
        <v>#DIV/0!</v>
      </c>
      <c r="J11" s="9"/>
      <c r="K11" s="10"/>
      <c r="L11" s="10"/>
      <c r="M11" s="64" t="e">
        <f t="shared" si="2"/>
        <v>#DIV/0!</v>
      </c>
      <c r="N11" s="64">
        <f t="shared" si="3"/>
        <v>2.5</v>
      </c>
      <c r="O11" s="63">
        <f t="shared" si="4"/>
        <v>1.58</v>
      </c>
      <c r="P11" s="33" t="s">
        <v>39</v>
      </c>
      <c r="Q11" s="33" t="s">
        <v>10</v>
      </c>
      <c r="R11" s="65">
        <f t="shared" si="5"/>
        <v>0</v>
      </c>
      <c r="S11" s="39"/>
      <c r="T11" s="74" t="str">
        <f t="shared" si="6"/>
        <v>St</v>
      </c>
      <c r="U11" s="67" t="e">
        <f>LOOKUP(S11,{100,200,300,350,400,500,600,700,800,900},{-34.71,-34.71,-15.08,-15.08,0,4.71,4.71,12.39,12.39,12.39})</f>
        <v>#N/A</v>
      </c>
      <c r="V11" s="64">
        <f t="shared" si="7"/>
        <v>51.34</v>
      </c>
      <c r="W11" s="68" t="e">
        <f t="shared" si="10"/>
        <v>#DIV/0!</v>
      </c>
      <c r="X11" s="71" t="e">
        <f t="shared" si="8"/>
        <v>#N/A</v>
      </c>
      <c r="Y11" s="72" t="e">
        <f t="shared" si="9"/>
        <v>#N/A</v>
      </c>
      <c r="Z11" s="2"/>
      <c r="AA11" s="48" t="s">
        <v>45</v>
      </c>
      <c r="AB11" s="49" t="s">
        <v>46</v>
      </c>
    </row>
    <row r="12" spans="1:28" x14ac:dyDescent="0.2">
      <c r="A12" s="33"/>
      <c r="B12" s="34"/>
      <c r="C12" s="34"/>
      <c r="D12" s="34"/>
      <c r="E12" s="33"/>
      <c r="F12" s="7"/>
      <c r="G12" s="60">
        <f t="shared" si="0"/>
        <v>376.19</v>
      </c>
      <c r="H12" s="8"/>
      <c r="I12" s="41" t="e">
        <f t="shared" si="1"/>
        <v>#DIV/0!</v>
      </c>
      <c r="J12" s="9"/>
      <c r="K12" s="10"/>
      <c r="L12" s="10"/>
      <c r="M12" s="64" t="e">
        <f t="shared" si="2"/>
        <v>#DIV/0!</v>
      </c>
      <c r="N12" s="64">
        <f t="shared" si="3"/>
        <v>2.5</v>
      </c>
      <c r="O12" s="63">
        <f t="shared" si="4"/>
        <v>1.58</v>
      </c>
      <c r="P12" s="33" t="s">
        <v>39</v>
      </c>
      <c r="Q12" s="33" t="s">
        <v>10</v>
      </c>
      <c r="R12" s="65">
        <f t="shared" si="5"/>
        <v>0</v>
      </c>
      <c r="S12" s="39"/>
      <c r="T12" s="74" t="str">
        <f t="shared" si="6"/>
        <v>St</v>
      </c>
      <c r="U12" s="67" t="e">
        <f>LOOKUP(S12,{100,200,300,350,400,500,600,700,800,900},{-34.71,-34.71,-15.08,-15.08,0,4.71,4.71,12.39,12.39,12.39})</f>
        <v>#N/A</v>
      </c>
      <c r="V12" s="64">
        <f t="shared" si="7"/>
        <v>51.34</v>
      </c>
      <c r="W12" s="68" t="e">
        <f t="shared" si="10"/>
        <v>#DIV/0!</v>
      </c>
      <c r="X12" s="71" t="e">
        <f t="shared" si="8"/>
        <v>#N/A</v>
      </c>
      <c r="Y12" s="72" t="e">
        <f t="shared" si="9"/>
        <v>#N/A</v>
      </c>
      <c r="Z12" s="2"/>
      <c r="AA12" s="48" t="s">
        <v>47</v>
      </c>
      <c r="AB12" s="49" t="s">
        <v>48</v>
      </c>
    </row>
    <row r="13" spans="1:28" x14ac:dyDescent="0.2">
      <c r="A13" s="33"/>
      <c r="B13" s="34"/>
      <c r="C13" s="34"/>
      <c r="D13" s="34"/>
      <c r="E13" s="33"/>
      <c r="F13" s="7"/>
      <c r="G13" s="60">
        <f t="shared" si="0"/>
        <v>376.19</v>
      </c>
      <c r="H13" s="8"/>
      <c r="I13" s="41" t="e">
        <f t="shared" si="1"/>
        <v>#DIV/0!</v>
      </c>
      <c r="J13" s="9"/>
      <c r="K13" s="10"/>
      <c r="L13" s="10"/>
      <c r="M13" s="64" t="e">
        <f t="shared" si="2"/>
        <v>#DIV/0!</v>
      </c>
      <c r="N13" s="64">
        <f t="shared" si="3"/>
        <v>2.5</v>
      </c>
      <c r="O13" s="63">
        <f t="shared" si="4"/>
        <v>1.58</v>
      </c>
      <c r="P13" s="33" t="s">
        <v>39</v>
      </c>
      <c r="Q13" s="33" t="s">
        <v>10</v>
      </c>
      <c r="R13" s="65">
        <f t="shared" si="5"/>
        <v>0</v>
      </c>
      <c r="S13" s="39"/>
      <c r="T13" s="74" t="str">
        <f t="shared" si="6"/>
        <v>St</v>
      </c>
      <c r="U13" s="67" t="e">
        <f>LOOKUP(S13,{100,200,300,350,400,500,600,700,800,900},{-34.71,-34.71,-15.08,-15.08,0,4.71,4.71,12.39,12.39,12.39})</f>
        <v>#N/A</v>
      </c>
      <c r="V13" s="64">
        <f t="shared" si="7"/>
        <v>51.34</v>
      </c>
      <c r="W13" s="68" t="e">
        <f t="shared" si="10"/>
        <v>#DIV/0!</v>
      </c>
      <c r="X13" s="71" t="e">
        <f t="shared" si="8"/>
        <v>#N/A</v>
      </c>
      <c r="Y13" s="72" t="e">
        <f t="shared" si="9"/>
        <v>#N/A</v>
      </c>
      <c r="Z13" s="2"/>
      <c r="AA13" s="48" t="s">
        <v>49</v>
      </c>
      <c r="AB13" s="49" t="s">
        <v>50</v>
      </c>
    </row>
    <row r="14" spans="1:28" x14ac:dyDescent="0.2">
      <c r="A14" s="33"/>
      <c r="B14" s="34"/>
      <c r="C14" s="34"/>
      <c r="D14" s="34"/>
      <c r="E14" s="33"/>
      <c r="F14" s="7"/>
      <c r="G14" s="60">
        <f t="shared" si="0"/>
        <v>376.19</v>
      </c>
      <c r="H14" s="8"/>
      <c r="I14" s="41" t="e">
        <f t="shared" si="1"/>
        <v>#DIV/0!</v>
      </c>
      <c r="J14" s="9"/>
      <c r="K14" s="10"/>
      <c r="L14" s="10"/>
      <c r="M14" s="64" t="e">
        <f t="shared" si="2"/>
        <v>#DIV/0!</v>
      </c>
      <c r="N14" s="64">
        <f t="shared" si="3"/>
        <v>2.5</v>
      </c>
      <c r="O14" s="63">
        <f t="shared" si="4"/>
        <v>1.58</v>
      </c>
      <c r="P14" s="33" t="s">
        <v>39</v>
      </c>
      <c r="Q14" s="33" t="s">
        <v>10</v>
      </c>
      <c r="R14" s="65">
        <f t="shared" si="5"/>
        <v>0</v>
      </c>
      <c r="S14" s="39"/>
      <c r="T14" s="74" t="str">
        <f t="shared" si="6"/>
        <v>St</v>
      </c>
      <c r="U14" s="67" t="e">
        <f>LOOKUP(S14,{100,200,300,350,400,500,600,700,800,900},{-34.71,-34.71,-15.08,-15.08,0,4.71,4.71,12.39,12.39,12.39})</f>
        <v>#N/A</v>
      </c>
      <c r="V14" s="64">
        <f t="shared" si="7"/>
        <v>51.34</v>
      </c>
      <c r="W14" s="68" t="e">
        <f t="shared" si="10"/>
        <v>#DIV/0!</v>
      </c>
      <c r="X14" s="71" t="e">
        <f t="shared" si="8"/>
        <v>#N/A</v>
      </c>
      <c r="Y14" s="72" t="e">
        <f t="shared" si="9"/>
        <v>#N/A</v>
      </c>
      <c r="Z14" s="2"/>
      <c r="AA14" s="48" t="s">
        <v>51</v>
      </c>
      <c r="AB14" s="49" t="s">
        <v>52</v>
      </c>
    </row>
    <row r="15" spans="1:28" x14ac:dyDescent="0.2">
      <c r="A15" s="33"/>
      <c r="B15" s="34"/>
      <c r="C15" s="34"/>
      <c r="D15" s="34"/>
      <c r="E15" s="33"/>
      <c r="F15" s="7"/>
      <c r="G15" s="60">
        <f t="shared" si="0"/>
        <v>376.19</v>
      </c>
      <c r="H15" s="8"/>
      <c r="I15" s="41" t="e">
        <f t="shared" si="1"/>
        <v>#DIV/0!</v>
      </c>
      <c r="J15" s="9"/>
      <c r="K15" s="10"/>
      <c r="L15" s="10"/>
      <c r="M15" s="64" t="e">
        <f t="shared" si="2"/>
        <v>#DIV/0!</v>
      </c>
      <c r="N15" s="64">
        <f t="shared" si="3"/>
        <v>2.5</v>
      </c>
      <c r="O15" s="63">
        <f t="shared" si="4"/>
        <v>1.58</v>
      </c>
      <c r="P15" s="33" t="s">
        <v>39</v>
      </c>
      <c r="Q15" s="33" t="s">
        <v>10</v>
      </c>
      <c r="R15" s="65">
        <f t="shared" si="5"/>
        <v>0</v>
      </c>
      <c r="S15" s="39"/>
      <c r="T15" s="74" t="str">
        <f t="shared" si="6"/>
        <v>St</v>
      </c>
      <c r="U15" s="67" t="e">
        <f>LOOKUP(S15,{100,200,300,350,400,500,600,700,800,900},{-34.71,-34.71,-15.08,-15.08,0,4.71,4.71,12.39,12.39,12.39})</f>
        <v>#N/A</v>
      </c>
      <c r="V15" s="64">
        <f t="shared" si="7"/>
        <v>51.34</v>
      </c>
      <c r="W15" s="68" t="e">
        <f t="shared" si="10"/>
        <v>#DIV/0!</v>
      </c>
      <c r="X15" s="71" t="e">
        <f t="shared" si="8"/>
        <v>#N/A</v>
      </c>
      <c r="Y15" s="72" t="e">
        <f t="shared" si="9"/>
        <v>#N/A</v>
      </c>
      <c r="Z15" s="2"/>
      <c r="AA15" s="48" t="s">
        <v>53</v>
      </c>
      <c r="AB15" s="49" t="s">
        <v>54</v>
      </c>
    </row>
    <row r="16" spans="1:28" x14ac:dyDescent="0.2">
      <c r="A16" s="33"/>
      <c r="B16" s="34"/>
      <c r="C16" s="34"/>
      <c r="D16" s="34"/>
      <c r="E16" s="33"/>
      <c r="F16" s="7"/>
      <c r="G16" s="60">
        <f t="shared" si="0"/>
        <v>376.19</v>
      </c>
      <c r="H16" s="8"/>
      <c r="I16" s="41" t="e">
        <f t="shared" si="1"/>
        <v>#DIV/0!</v>
      </c>
      <c r="J16" s="9"/>
      <c r="K16" s="10"/>
      <c r="L16" s="10"/>
      <c r="M16" s="64" t="e">
        <f t="shared" si="2"/>
        <v>#DIV/0!</v>
      </c>
      <c r="N16" s="64">
        <f t="shared" si="3"/>
        <v>2.5</v>
      </c>
      <c r="O16" s="63">
        <f t="shared" si="4"/>
        <v>1.58</v>
      </c>
      <c r="P16" s="33" t="s">
        <v>39</v>
      </c>
      <c r="Q16" s="33" t="s">
        <v>10</v>
      </c>
      <c r="R16" s="65">
        <f t="shared" si="5"/>
        <v>0</v>
      </c>
      <c r="S16" s="39"/>
      <c r="T16" s="74" t="str">
        <f t="shared" si="6"/>
        <v>St</v>
      </c>
      <c r="U16" s="67" t="e">
        <f>LOOKUP(S16,{100,200,300,350,400,500,600,700,800,900},{-34.71,-34.71,-15.08,-15.08,0,4.71,4.71,12.39,12.39,12.39})</f>
        <v>#N/A</v>
      </c>
      <c r="V16" s="64">
        <f t="shared" si="7"/>
        <v>51.34</v>
      </c>
      <c r="W16" s="68" t="e">
        <f t="shared" si="10"/>
        <v>#DIV/0!</v>
      </c>
      <c r="X16" s="71" t="e">
        <f t="shared" si="8"/>
        <v>#N/A</v>
      </c>
      <c r="Y16" s="72" t="e">
        <f t="shared" si="9"/>
        <v>#N/A</v>
      </c>
      <c r="Z16" s="2"/>
      <c r="AA16" s="48" t="s">
        <v>55</v>
      </c>
      <c r="AB16" s="49" t="s">
        <v>56</v>
      </c>
    </row>
    <row r="17" spans="1:28" x14ac:dyDescent="0.2">
      <c r="A17" s="33"/>
      <c r="B17" s="34"/>
      <c r="C17" s="34"/>
      <c r="D17" s="34"/>
      <c r="E17" s="33"/>
      <c r="F17" s="7"/>
      <c r="G17" s="60">
        <f t="shared" si="0"/>
        <v>376.19</v>
      </c>
      <c r="H17" s="8"/>
      <c r="I17" s="41" t="e">
        <f t="shared" si="1"/>
        <v>#DIV/0!</v>
      </c>
      <c r="J17" s="9"/>
      <c r="K17" s="10"/>
      <c r="L17" s="10"/>
      <c r="M17" s="64" t="e">
        <f t="shared" si="2"/>
        <v>#DIV/0!</v>
      </c>
      <c r="N17" s="64">
        <f t="shared" si="3"/>
        <v>2.5</v>
      </c>
      <c r="O17" s="63">
        <f t="shared" si="4"/>
        <v>1.58</v>
      </c>
      <c r="P17" s="33" t="s">
        <v>39</v>
      </c>
      <c r="Q17" s="33" t="s">
        <v>10</v>
      </c>
      <c r="R17" s="65">
        <f t="shared" si="5"/>
        <v>0</v>
      </c>
      <c r="S17" s="39"/>
      <c r="T17" s="74" t="str">
        <f t="shared" si="6"/>
        <v>St</v>
      </c>
      <c r="U17" s="67" t="e">
        <f>LOOKUP(S17,{100,200,300,350,400,500,600,700,800,900},{-34.71,-34.71,-15.08,-15.08,0,4.71,4.71,12.39,12.39,12.39})</f>
        <v>#N/A</v>
      </c>
      <c r="V17" s="64">
        <f t="shared" si="7"/>
        <v>51.34</v>
      </c>
      <c r="W17" s="68" t="e">
        <f t="shared" si="10"/>
        <v>#DIV/0!</v>
      </c>
      <c r="X17" s="71" t="e">
        <f t="shared" si="8"/>
        <v>#N/A</v>
      </c>
      <c r="Y17" s="72" t="e">
        <f t="shared" si="9"/>
        <v>#N/A</v>
      </c>
      <c r="Z17" s="2"/>
      <c r="AA17" s="50" t="s">
        <v>57</v>
      </c>
      <c r="AB17" s="51" t="s">
        <v>58</v>
      </c>
    </row>
    <row r="18" spans="1:28" x14ac:dyDescent="0.2">
      <c r="A18" s="33"/>
      <c r="B18" s="34"/>
      <c r="C18" s="34"/>
      <c r="D18" s="34"/>
      <c r="E18" s="33"/>
      <c r="F18" s="7"/>
      <c r="G18" s="60">
        <f t="shared" si="0"/>
        <v>376.19</v>
      </c>
      <c r="H18" s="8"/>
      <c r="I18" s="41" t="e">
        <f t="shared" si="1"/>
        <v>#DIV/0!</v>
      </c>
      <c r="J18" s="9"/>
      <c r="K18" s="10"/>
      <c r="L18" s="10"/>
      <c r="M18" s="64" t="e">
        <f t="shared" si="2"/>
        <v>#DIV/0!</v>
      </c>
      <c r="N18" s="64">
        <f t="shared" si="3"/>
        <v>2.5</v>
      </c>
      <c r="O18" s="63">
        <f t="shared" si="4"/>
        <v>1.58</v>
      </c>
      <c r="P18" s="33" t="s">
        <v>39</v>
      </c>
      <c r="Q18" s="33" t="s">
        <v>10</v>
      </c>
      <c r="R18" s="65">
        <f t="shared" si="5"/>
        <v>0</v>
      </c>
      <c r="S18" s="39"/>
      <c r="T18" s="74" t="str">
        <f t="shared" si="6"/>
        <v>St</v>
      </c>
      <c r="U18" s="67" t="e">
        <f>LOOKUP(S18,{100,200,300,350,400,500,600,700,800,900},{-34.71,-34.71,-15.08,-15.08,0,4.71,4.71,12.39,12.39,12.39})</f>
        <v>#N/A</v>
      </c>
      <c r="V18" s="64">
        <f t="shared" si="7"/>
        <v>51.34</v>
      </c>
      <c r="W18" s="68" t="e">
        <f t="shared" si="10"/>
        <v>#DIV/0!</v>
      </c>
      <c r="X18" s="71" t="e">
        <f t="shared" si="8"/>
        <v>#N/A</v>
      </c>
      <c r="Y18" s="72" t="e">
        <f t="shared" si="9"/>
        <v>#N/A</v>
      </c>
      <c r="Z18" s="2"/>
      <c r="AA18" s="19"/>
      <c r="AB18" s="19"/>
    </row>
    <row r="19" spans="1:28" x14ac:dyDescent="0.2">
      <c r="A19" s="33"/>
      <c r="B19" s="34"/>
      <c r="C19" s="34"/>
      <c r="D19" s="34"/>
      <c r="E19" s="33"/>
      <c r="F19" s="7"/>
      <c r="G19" s="60">
        <f t="shared" si="0"/>
        <v>376.19</v>
      </c>
      <c r="H19" s="8"/>
      <c r="I19" s="41" t="e">
        <f t="shared" si="1"/>
        <v>#DIV/0!</v>
      </c>
      <c r="J19" s="9"/>
      <c r="K19" s="10"/>
      <c r="L19" s="10"/>
      <c r="M19" s="64" t="e">
        <f t="shared" si="2"/>
        <v>#DIV/0!</v>
      </c>
      <c r="N19" s="64">
        <f>2.5+(2.5*J19)+(0.2*K19)+(0.0038*H19)-(0.32*L19)</f>
        <v>2.5</v>
      </c>
      <c r="O19" s="63">
        <f t="shared" si="4"/>
        <v>1.58</v>
      </c>
      <c r="P19" s="33" t="s">
        <v>39</v>
      </c>
      <c r="Q19" s="33" t="s">
        <v>10</v>
      </c>
      <c r="R19" s="65">
        <f t="shared" si="5"/>
        <v>0</v>
      </c>
      <c r="S19" s="39"/>
      <c r="T19" s="74" t="str">
        <f t="shared" si="6"/>
        <v>St</v>
      </c>
      <c r="U19" s="67" t="e">
        <f>LOOKUP(S19,{100,200,300,350,400,500,600,700,800,900},{-34.71,-34.71,-15.08,-15.08,0,4.71,4.71,12.39,12.39,12.39})</f>
        <v>#N/A</v>
      </c>
      <c r="V19" s="64">
        <f t="shared" si="7"/>
        <v>51.34</v>
      </c>
      <c r="W19" s="68" t="e">
        <f t="shared" si="10"/>
        <v>#DIV/0!</v>
      </c>
      <c r="X19" s="71" t="e">
        <f t="shared" si="8"/>
        <v>#N/A</v>
      </c>
      <c r="Y19" s="72" t="e">
        <f t="shared" si="9"/>
        <v>#N/A</v>
      </c>
      <c r="Z19" s="2"/>
      <c r="AA19" s="19"/>
      <c r="AB19" s="19"/>
    </row>
    <row r="20" spans="1:28" x14ac:dyDescent="0.2">
      <c r="A20" s="33"/>
      <c r="B20" s="34"/>
      <c r="C20" s="34"/>
      <c r="D20" s="34"/>
      <c r="E20" s="33"/>
      <c r="F20" s="7"/>
      <c r="G20" s="60">
        <f t="shared" si="0"/>
        <v>376.19</v>
      </c>
      <c r="H20" s="8"/>
      <c r="I20" s="41" t="e">
        <f t="shared" si="1"/>
        <v>#DIV/0!</v>
      </c>
      <c r="J20" s="9"/>
      <c r="K20" s="10"/>
      <c r="L20" s="10"/>
      <c r="M20" s="64" t="e">
        <f t="shared" si="2"/>
        <v>#DIV/0!</v>
      </c>
      <c r="N20" s="64">
        <f t="shared" si="3"/>
        <v>2.5</v>
      </c>
      <c r="O20" s="63">
        <f t="shared" si="4"/>
        <v>1.58</v>
      </c>
      <c r="P20" s="33" t="s">
        <v>39</v>
      </c>
      <c r="Q20" s="33" t="s">
        <v>10</v>
      </c>
      <c r="R20" s="65">
        <f t="shared" si="5"/>
        <v>0</v>
      </c>
      <c r="S20" s="39"/>
      <c r="T20" s="74" t="str">
        <f t="shared" si="6"/>
        <v>St</v>
      </c>
      <c r="U20" s="67" t="e">
        <f>LOOKUP(S20,{100,200,300,350,400,500,600,700,800,900},{-34.71,-34.71,-15.08,-15.08,0,4.71,4.71,12.39,12.39,12.39})</f>
        <v>#N/A</v>
      </c>
      <c r="V20" s="64">
        <f t="shared" si="7"/>
        <v>51.34</v>
      </c>
      <c r="W20" s="68" t="e">
        <f t="shared" si="10"/>
        <v>#DIV/0!</v>
      </c>
      <c r="X20" s="71" t="e">
        <f t="shared" si="8"/>
        <v>#N/A</v>
      </c>
      <c r="Y20" s="72" t="e">
        <f t="shared" si="9"/>
        <v>#N/A</v>
      </c>
      <c r="Z20" s="2"/>
      <c r="AA20" s="52" t="s">
        <v>59</v>
      </c>
      <c r="AB20" s="52" t="s">
        <v>60</v>
      </c>
    </row>
    <row r="21" spans="1:28" x14ac:dyDescent="0.2">
      <c r="A21" s="33"/>
      <c r="B21" s="34"/>
      <c r="C21" s="34"/>
      <c r="D21" s="34"/>
      <c r="E21" s="33"/>
      <c r="F21" s="7"/>
      <c r="G21" s="60">
        <f t="shared" si="0"/>
        <v>376.19</v>
      </c>
      <c r="H21" s="8"/>
      <c r="I21" s="41" t="e">
        <f t="shared" si="1"/>
        <v>#DIV/0!</v>
      </c>
      <c r="J21" s="9"/>
      <c r="K21" s="10"/>
      <c r="L21" s="10"/>
      <c r="M21" s="64" t="e">
        <f t="shared" si="2"/>
        <v>#DIV/0!</v>
      </c>
      <c r="N21" s="64">
        <f t="shared" si="3"/>
        <v>2.5</v>
      </c>
      <c r="O21" s="63">
        <f t="shared" si="4"/>
        <v>1.58</v>
      </c>
      <c r="P21" s="33" t="s">
        <v>39</v>
      </c>
      <c r="Q21" s="33" t="s">
        <v>10</v>
      </c>
      <c r="R21" s="65">
        <f t="shared" si="5"/>
        <v>0</v>
      </c>
      <c r="S21" s="39"/>
      <c r="T21" s="74" t="str">
        <f t="shared" si="6"/>
        <v>St</v>
      </c>
      <c r="U21" s="67" t="e">
        <f>LOOKUP(S21,{100,200,300,350,400,500,600,700,800,900},{-34.71,-34.71,-15.08,-15.08,0,4.71,4.71,12.39,12.39,12.39})</f>
        <v>#N/A</v>
      </c>
      <c r="V21" s="64">
        <f t="shared" si="7"/>
        <v>51.34</v>
      </c>
      <c r="W21" s="68" t="e">
        <f t="shared" si="10"/>
        <v>#DIV/0!</v>
      </c>
      <c r="X21" s="71" t="e">
        <f t="shared" si="8"/>
        <v>#N/A</v>
      </c>
      <c r="Y21" s="72" t="e">
        <f t="shared" si="9"/>
        <v>#N/A</v>
      </c>
      <c r="Z21" s="2"/>
      <c r="AA21" s="53"/>
      <c r="AB21" s="54"/>
    </row>
    <row r="22" spans="1:28" x14ac:dyDescent="0.2">
      <c r="A22" s="33"/>
      <c r="B22" s="34"/>
      <c r="C22" s="34"/>
      <c r="D22" s="34"/>
      <c r="E22" s="33"/>
      <c r="F22" s="7"/>
      <c r="G22" s="60">
        <f t="shared" si="0"/>
        <v>376.19</v>
      </c>
      <c r="H22" s="8"/>
      <c r="I22" s="41" t="e">
        <f t="shared" si="1"/>
        <v>#DIV/0!</v>
      </c>
      <c r="J22" s="9"/>
      <c r="K22" s="10"/>
      <c r="L22" s="10"/>
      <c r="M22" s="64" t="e">
        <f t="shared" si="2"/>
        <v>#DIV/0!</v>
      </c>
      <c r="N22" s="64">
        <f t="shared" si="3"/>
        <v>2.5</v>
      </c>
      <c r="O22" s="63">
        <f t="shared" si="4"/>
        <v>1.58</v>
      </c>
      <c r="P22" s="33" t="s">
        <v>39</v>
      </c>
      <c r="Q22" s="33" t="s">
        <v>10</v>
      </c>
      <c r="R22" s="65">
        <f t="shared" si="5"/>
        <v>0</v>
      </c>
      <c r="S22" s="39"/>
      <c r="T22" s="74" t="str">
        <f t="shared" si="6"/>
        <v>St</v>
      </c>
      <c r="U22" s="67" t="e">
        <f>LOOKUP(S22,{100,200,300,350,400,500,600,700,800,900},{-34.71,-34.71,-15.08,-15.08,0,4.71,4.71,12.39,12.39,12.39})</f>
        <v>#N/A</v>
      </c>
      <c r="V22" s="64">
        <f t="shared" si="7"/>
        <v>51.34</v>
      </c>
      <c r="W22" s="68" t="e">
        <f t="shared" si="10"/>
        <v>#DIV/0!</v>
      </c>
      <c r="X22" s="71" t="e">
        <f t="shared" si="8"/>
        <v>#N/A</v>
      </c>
      <c r="Y22" s="72" t="e">
        <f t="shared" si="9"/>
        <v>#N/A</v>
      </c>
      <c r="Z22" s="2"/>
      <c r="AA22" s="53" t="s">
        <v>20</v>
      </c>
      <c r="AB22" s="55">
        <v>376.19</v>
      </c>
    </row>
    <row r="23" spans="1:28" x14ac:dyDescent="0.2">
      <c r="A23" s="33"/>
      <c r="B23" s="34"/>
      <c r="C23" s="34"/>
      <c r="D23" s="34"/>
      <c r="E23" s="33"/>
      <c r="F23" s="7"/>
      <c r="G23" s="60">
        <f t="shared" si="0"/>
        <v>376.19</v>
      </c>
      <c r="H23" s="8"/>
      <c r="I23" s="41" t="e">
        <f t="shared" si="1"/>
        <v>#DIV/0!</v>
      </c>
      <c r="J23" s="9"/>
      <c r="K23" s="10"/>
      <c r="L23" s="10"/>
      <c r="M23" s="64" t="e">
        <f t="shared" si="2"/>
        <v>#DIV/0!</v>
      </c>
      <c r="N23" s="64">
        <f t="shared" si="3"/>
        <v>2.5</v>
      </c>
      <c r="O23" s="63">
        <f t="shared" si="4"/>
        <v>1.58</v>
      </c>
      <c r="P23" s="33" t="s">
        <v>39</v>
      </c>
      <c r="Q23" s="33" t="s">
        <v>10</v>
      </c>
      <c r="R23" s="65">
        <f t="shared" si="5"/>
        <v>0</v>
      </c>
      <c r="S23" s="39"/>
      <c r="T23" s="74" t="str">
        <f t="shared" si="6"/>
        <v>St</v>
      </c>
      <c r="U23" s="67" t="e">
        <f>LOOKUP(S23,{100,200,300,350,400,500,600,700,800,900},{-34.71,-34.71,-15.08,-15.08,0,4.71,4.71,12.39,12.39,12.39})</f>
        <v>#N/A</v>
      </c>
      <c r="V23" s="64">
        <f t="shared" si="7"/>
        <v>51.34</v>
      </c>
      <c r="W23" s="68" t="e">
        <f t="shared" si="10"/>
        <v>#DIV/0!</v>
      </c>
      <c r="X23" s="71" t="e">
        <f t="shared" si="8"/>
        <v>#N/A</v>
      </c>
      <c r="Y23" s="72" t="e">
        <f t="shared" si="9"/>
        <v>#N/A</v>
      </c>
      <c r="Z23" s="2"/>
      <c r="AA23" s="53"/>
      <c r="AB23" s="54"/>
    </row>
    <row r="24" spans="1:28" x14ac:dyDescent="0.2">
      <c r="A24" s="33"/>
      <c r="B24" s="34"/>
      <c r="C24" s="34"/>
      <c r="D24" s="34"/>
      <c r="E24" s="33"/>
      <c r="F24" s="7"/>
      <c r="G24" s="60">
        <f t="shared" si="0"/>
        <v>376.19</v>
      </c>
      <c r="H24" s="8"/>
      <c r="I24" s="41" t="e">
        <f t="shared" si="1"/>
        <v>#DIV/0!</v>
      </c>
      <c r="J24" s="9"/>
      <c r="K24" s="10"/>
      <c r="L24" s="10"/>
      <c r="M24" s="64" t="e">
        <f t="shared" si="2"/>
        <v>#DIV/0!</v>
      </c>
      <c r="N24" s="64">
        <f t="shared" si="3"/>
        <v>2.5</v>
      </c>
      <c r="O24" s="63">
        <f t="shared" si="4"/>
        <v>1.58</v>
      </c>
      <c r="P24" s="33" t="s">
        <v>39</v>
      </c>
      <c r="Q24" s="33" t="s">
        <v>10</v>
      </c>
      <c r="R24" s="65">
        <f t="shared" si="5"/>
        <v>0</v>
      </c>
      <c r="S24" s="39"/>
      <c r="T24" s="74" t="str">
        <f t="shared" si="6"/>
        <v>St</v>
      </c>
      <c r="U24" s="67" t="e">
        <f>LOOKUP(S24,{100,200,300,350,400,500,600,700,800,900},{-34.71,-34.71,-15.08,-15.08,0,4.71,4.71,12.39,12.39,12.39})</f>
        <v>#N/A</v>
      </c>
      <c r="V24" s="64">
        <f t="shared" si="7"/>
        <v>51.34</v>
      </c>
      <c r="W24" s="68" t="e">
        <f t="shared" si="10"/>
        <v>#DIV/0!</v>
      </c>
      <c r="X24" s="71" t="e">
        <f t="shared" si="8"/>
        <v>#N/A</v>
      </c>
      <c r="Y24" s="72" t="e">
        <f t="shared" si="9"/>
        <v>#N/A</v>
      </c>
      <c r="Z24" s="2"/>
      <c r="AA24" s="53" t="s">
        <v>61</v>
      </c>
      <c r="AB24" s="54" t="s">
        <v>62</v>
      </c>
    </row>
    <row r="25" spans="1:28" x14ac:dyDescent="0.2">
      <c r="A25" s="33"/>
      <c r="B25" s="34"/>
      <c r="C25" s="34"/>
      <c r="D25" s="34"/>
      <c r="E25" s="33"/>
      <c r="F25" s="7"/>
      <c r="G25" s="60">
        <f t="shared" si="0"/>
        <v>376.19</v>
      </c>
      <c r="H25" s="8"/>
      <c r="I25" s="41" t="e">
        <f t="shared" si="1"/>
        <v>#DIV/0!</v>
      </c>
      <c r="J25" s="9"/>
      <c r="K25" s="10"/>
      <c r="L25" s="10"/>
      <c r="M25" s="64" t="e">
        <f t="shared" si="2"/>
        <v>#DIV/0!</v>
      </c>
      <c r="N25" s="64">
        <f t="shared" si="3"/>
        <v>2.5</v>
      </c>
      <c r="O25" s="63">
        <f t="shared" si="4"/>
        <v>1.58</v>
      </c>
      <c r="P25" s="33" t="s">
        <v>39</v>
      </c>
      <c r="Q25" s="33" t="s">
        <v>10</v>
      </c>
      <c r="R25" s="65">
        <f t="shared" si="5"/>
        <v>0</v>
      </c>
      <c r="S25" s="39"/>
      <c r="T25" s="74" t="str">
        <f t="shared" si="6"/>
        <v>St</v>
      </c>
      <c r="U25" s="67" t="e">
        <f>LOOKUP(S25,{100,200,300,350,400,500,600,700,800,900},{-34.71,-34.71,-15.08,-15.08,0,4.71,4.71,12.39,12.39,12.39})</f>
        <v>#N/A</v>
      </c>
      <c r="V25" s="64">
        <f t="shared" si="7"/>
        <v>51.34</v>
      </c>
      <c r="W25" s="68" t="e">
        <f t="shared" si="10"/>
        <v>#DIV/0!</v>
      </c>
      <c r="X25" s="71" t="e">
        <f t="shared" si="8"/>
        <v>#N/A</v>
      </c>
      <c r="Y25" s="72" t="e">
        <f t="shared" si="9"/>
        <v>#N/A</v>
      </c>
      <c r="Z25" s="2"/>
      <c r="AA25" s="53">
        <v>1</v>
      </c>
      <c r="AB25" s="55">
        <v>3.35</v>
      </c>
    </row>
    <row r="26" spans="1:28" x14ac:dyDescent="0.2">
      <c r="A26" s="33"/>
      <c r="B26" s="34"/>
      <c r="C26" s="34"/>
      <c r="D26" s="34"/>
      <c r="E26" s="33"/>
      <c r="F26" s="7"/>
      <c r="G26" s="60">
        <f t="shared" si="0"/>
        <v>376.19</v>
      </c>
      <c r="H26" s="8"/>
      <c r="I26" s="41" t="e">
        <f t="shared" si="1"/>
        <v>#DIV/0!</v>
      </c>
      <c r="J26" s="9"/>
      <c r="K26" s="10"/>
      <c r="L26" s="10"/>
      <c r="M26" s="64" t="e">
        <f t="shared" si="2"/>
        <v>#DIV/0!</v>
      </c>
      <c r="N26" s="64">
        <f t="shared" si="3"/>
        <v>2.5</v>
      </c>
      <c r="O26" s="63">
        <f t="shared" si="4"/>
        <v>1.58</v>
      </c>
      <c r="P26" s="33" t="s">
        <v>39</v>
      </c>
      <c r="Q26" s="33" t="s">
        <v>10</v>
      </c>
      <c r="R26" s="65">
        <f t="shared" si="5"/>
        <v>0</v>
      </c>
      <c r="S26" s="39"/>
      <c r="T26" s="74" t="str">
        <f t="shared" si="6"/>
        <v>St</v>
      </c>
      <c r="U26" s="67" t="e">
        <f>LOOKUP(S26,{100,200,300,350,400,500,600,700,800,900},{-34.71,-34.71,-15.08,-15.08,0,4.71,4.71,12.39,12.39,12.39})</f>
        <v>#N/A</v>
      </c>
      <c r="V26" s="64">
        <f t="shared" si="7"/>
        <v>51.34</v>
      </c>
      <c r="W26" s="68" t="e">
        <f t="shared" si="10"/>
        <v>#DIV/0!</v>
      </c>
      <c r="X26" s="71" t="e">
        <f t="shared" si="8"/>
        <v>#N/A</v>
      </c>
      <c r="Y26" s="72" t="e">
        <f t="shared" si="9"/>
        <v>#N/A</v>
      </c>
      <c r="Z26" s="2"/>
      <c r="AA26" s="53">
        <v>2</v>
      </c>
      <c r="AB26" s="55">
        <v>1.58</v>
      </c>
    </row>
    <row r="27" spans="1:28" x14ac:dyDescent="0.2">
      <c r="A27" s="33"/>
      <c r="B27" s="34"/>
      <c r="C27" s="34"/>
      <c r="D27" s="34"/>
      <c r="E27" s="33"/>
      <c r="F27" s="7"/>
      <c r="G27" s="60">
        <f t="shared" si="0"/>
        <v>376.19</v>
      </c>
      <c r="H27" s="8"/>
      <c r="I27" s="41" t="e">
        <f t="shared" si="1"/>
        <v>#DIV/0!</v>
      </c>
      <c r="J27" s="9"/>
      <c r="K27" s="10"/>
      <c r="L27" s="10"/>
      <c r="M27" s="64" t="e">
        <f t="shared" si="2"/>
        <v>#DIV/0!</v>
      </c>
      <c r="N27" s="64">
        <f t="shared" si="3"/>
        <v>2.5</v>
      </c>
      <c r="O27" s="63">
        <f t="shared" si="4"/>
        <v>1.58</v>
      </c>
      <c r="P27" s="33" t="s">
        <v>39</v>
      </c>
      <c r="Q27" s="33" t="s">
        <v>10</v>
      </c>
      <c r="R27" s="65">
        <f t="shared" si="5"/>
        <v>0</v>
      </c>
      <c r="S27" s="39"/>
      <c r="T27" s="74" t="str">
        <f t="shared" si="6"/>
        <v>St</v>
      </c>
      <c r="U27" s="67" t="e">
        <f>LOOKUP(S27,{100,200,300,350,400,500,600,700,800,900},{-34.71,-34.71,-15.08,-15.08,0,4.71,4.71,12.39,12.39,12.39})</f>
        <v>#N/A</v>
      </c>
      <c r="V27" s="64">
        <f t="shared" si="7"/>
        <v>51.34</v>
      </c>
      <c r="W27" s="68" t="e">
        <f t="shared" si="10"/>
        <v>#DIV/0!</v>
      </c>
      <c r="X27" s="71" t="e">
        <f t="shared" si="8"/>
        <v>#N/A</v>
      </c>
      <c r="Y27" s="72" t="e">
        <f t="shared" si="9"/>
        <v>#N/A</v>
      </c>
      <c r="Z27" s="2"/>
      <c r="AA27" s="53">
        <v>3</v>
      </c>
      <c r="AB27" s="55">
        <v>0</v>
      </c>
    </row>
    <row r="28" spans="1:28" x14ac:dyDescent="0.2">
      <c r="A28" s="33"/>
      <c r="B28" s="34"/>
      <c r="C28" s="34"/>
      <c r="D28" s="34"/>
      <c r="E28" s="33"/>
      <c r="F28" s="7"/>
      <c r="G28" s="60">
        <f t="shared" si="0"/>
        <v>376.19</v>
      </c>
      <c r="H28" s="8"/>
      <c r="I28" s="41" t="e">
        <f t="shared" si="1"/>
        <v>#DIV/0!</v>
      </c>
      <c r="J28" s="9"/>
      <c r="K28" s="10"/>
      <c r="L28" s="10"/>
      <c r="M28" s="64" t="e">
        <f t="shared" si="2"/>
        <v>#DIV/0!</v>
      </c>
      <c r="N28" s="64">
        <f t="shared" si="3"/>
        <v>2.5</v>
      </c>
      <c r="O28" s="63">
        <f t="shared" si="4"/>
        <v>1.58</v>
      </c>
      <c r="P28" s="33" t="s">
        <v>39</v>
      </c>
      <c r="Q28" s="33" t="s">
        <v>10</v>
      </c>
      <c r="R28" s="65">
        <f t="shared" si="5"/>
        <v>0</v>
      </c>
      <c r="S28" s="39"/>
      <c r="T28" s="74" t="str">
        <f t="shared" si="6"/>
        <v>St</v>
      </c>
      <c r="U28" s="67" t="e">
        <f>LOOKUP(S28,{100,200,300,350,400,500,600,700,800,900},{-34.71,-34.71,-15.08,-15.08,0,4.71,4.71,12.39,12.39,12.39})</f>
        <v>#N/A</v>
      </c>
      <c r="V28" s="64">
        <f t="shared" si="7"/>
        <v>51.34</v>
      </c>
      <c r="W28" s="68" t="e">
        <f t="shared" si="10"/>
        <v>#DIV/0!</v>
      </c>
      <c r="X28" s="71" t="e">
        <f t="shared" si="8"/>
        <v>#N/A</v>
      </c>
      <c r="Y28" s="72" t="e">
        <f t="shared" si="9"/>
        <v>#N/A</v>
      </c>
      <c r="Z28" s="2"/>
      <c r="AA28" s="53">
        <v>4</v>
      </c>
      <c r="AB28" s="56">
        <v>-12.45</v>
      </c>
    </row>
    <row r="29" spans="1:28" x14ac:dyDescent="0.2">
      <c r="A29" s="33"/>
      <c r="B29" s="34"/>
      <c r="C29" s="34"/>
      <c r="D29" s="34"/>
      <c r="E29" s="33"/>
      <c r="F29" s="7"/>
      <c r="G29" s="60">
        <f t="shared" si="0"/>
        <v>376.19</v>
      </c>
      <c r="H29" s="8"/>
      <c r="I29" s="41" t="e">
        <f t="shared" si="1"/>
        <v>#DIV/0!</v>
      </c>
      <c r="J29" s="9"/>
      <c r="K29" s="10"/>
      <c r="L29" s="10"/>
      <c r="M29" s="64" t="e">
        <f t="shared" si="2"/>
        <v>#DIV/0!</v>
      </c>
      <c r="N29" s="64">
        <f t="shared" si="3"/>
        <v>2.5</v>
      </c>
      <c r="O29" s="63">
        <f t="shared" si="4"/>
        <v>1.58</v>
      </c>
      <c r="P29" s="33" t="s">
        <v>39</v>
      </c>
      <c r="Q29" s="33" t="s">
        <v>10</v>
      </c>
      <c r="R29" s="65">
        <f t="shared" si="5"/>
        <v>0</v>
      </c>
      <c r="S29" s="39"/>
      <c r="T29" s="74" t="str">
        <f t="shared" si="6"/>
        <v>St</v>
      </c>
      <c r="U29" s="67" t="e">
        <f>LOOKUP(S29,{100,200,300,350,400,500,600,700,800,900},{-34.71,-34.71,-15.08,-15.08,0,4.71,4.71,12.39,12.39,12.39})</f>
        <v>#N/A</v>
      </c>
      <c r="V29" s="64">
        <f t="shared" si="7"/>
        <v>51.34</v>
      </c>
      <c r="W29" s="68" t="e">
        <f t="shared" si="10"/>
        <v>#DIV/0!</v>
      </c>
      <c r="X29" s="71" t="e">
        <f t="shared" si="8"/>
        <v>#N/A</v>
      </c>
      <c r="Y29" s="72" t="e">
        <f t="shared" si="9"/>
        <v>#N/A</v>
      </c>
      <c r="Z29" s="2"/>
      <c r="AA29" s="53">
        <v>5</v>
      </c>
      <c r="AB29" s="56">
        <v>-17.82</v>
      </c>
    </row>
    <row r="30" spans="1:28" x14ac:dyDescent="0.2">
      <c r="A30" s="33"/>
      <c r="B30" s="34"/>
      <c r="C30" s="34"/>
      <c r="D30" s="34"/>
      <c r="E30" s="33"/>
      <c r="F30" s="7"/>
      <c r="G30" s="60">
        <f t="shared" si="0"/>
        <v>376.19</v>
      </c>
      <c r="H30" s="8"/>
      <c r="I30" s="41" t="e">
        <f t="shared" si="1"/>
        <v>#DIV/0!</v>
      </c>
      <c r="J30" s="9"/>
      <c r="K30" s="10"/>
      <c r="L30" s="10"/>
      <c r="M30" s="64" t="e">
        <f t="shared" si="2"/>
        <v>#DIV/0!</v>
      </c>
      <c r="N30" s="64">
        <f t="shared" si="3"/>
        <v>2.5</v>
      </c>
      <c r="O30" s="63">
        <f t="shared" si="4"/>
        <v>1.58</v>
      </c>
      <c r="P30" s="33" t="s">
        <v>39</v>
      </c>
      <c r="Q30" s="33" t="s">
        <v>10</v>
      </c>
      <c r="R30" s="65">
        <f t="shared" si="5"/>
        <v>0</v>
      </c>
      <c r="S30" s="39"/>
      <c r="T30" s="74" t="str">
        <f t="shared" si="6"/>
        <v>St</v>
      </c>
      <c r="U30" s="67" t="e">
        <f>LOOKUP(S30,{100,200,300,350,400,500,600,700,800,900},{-34.71,-34.71,-15.08,-15.08,0,4.71,4.71,12.39,12.39,12.39})</f>
        <v>#N/A</v>
      </c>
      <c r="V30" s="64">
        <f t="shared" si="7"/>
        <v>51.34</v>
      </c>
      <c r="W30" s="68" t="e">
        <f t="shared" si="10"/>
        <v>#DIV/0!</v>
      </c>
      <c r="X30" s="71" t="e">
        <f t="shared" si="8"/>
        <v>#N/A</v>
      </c>
      <c r="Y30" s="72" t="e">
        <f t="shared" si="9"/>
        <v>#N/A</v>
      </c>
      <c r="Z30" s="2"/>
      <c r="AA30" s="53"/>
      <c r="AB30" s="54"/>
    </row>
    <row r="31" spans="1:28" x14ac:dyDescent="0.2">
      <c r="A31" s="33"/>
      <c r="B31" s="34"/>
      <c r="C31" s="34"/>
      <c r="D31" s="34"/>
      <c r="E31" s="33"/>
      <c r="F31" s="7"/>
      <c r="G31" s="60">
        <f t="shared" si="0"/>
        <v>376.19</v>
      </c>
      <c r="H31" s="8"/>
      <c r="I31" s="41" t="e">
        <f t="shared" si="1"/>
        <v>#DIV/0!</v>
      </c>
      <c r="J31" s="9"/>
      <c r="K31" s="10"/>
      <c r="L31" s="10"/>
      <c r="M31" s="64" t="e">
        <f t="shared" si="2"/>
        <v>#DIV/0!</v>
      </c>
      <c r="N31" s="64">
        <f t="shared" si="3"/>
        <v>2.5</v>
      </c>
      <c r="O31" s="63">
        <f t="shared" si="4"/>
        <v>1.58</v>
      </c>
      <c r="P31" s="33" t="s">
        <v>39</v>
      </c>
      <c r="Q31" s="33" t="s">
        <v>10</v>
      </c>
      <c r="R31" s="65">
        <f t="shared" si="5"/>
        <v>0</v>
      </c>
      <c r="S31" s="39"/>
      <c r="T31" s="74" t="str">
        <f t="shared" si="6"/>
        <v>St</v>
      </c>
      <c r="U31" s="67" t="e">
        <f>LOOKUP(S31,{100,200,300,350,400,500,600,700,800,900},{-34.71,-34.71,-15.08,-15.08,0,4.71,4.71,12.39,12.39,12.39})</f>
        <v>#N/A</v>
      </c>
      <c r="V31" s="64">
        <f t="shared" si="7"/>
        <v>51.34</v>
      </c>
      <c r="W31" s="68" t="e">
        <f t="shared" si="10"/>
        <v>#DIV/0!</v>
      </c>
      <c r="X31" s="71" t="e">
        <f t="shared" si="8"/>
        <v>#N/A</v>
      </c>
      <c r="Y31" s="72" t="e">
        <f t="shared" si="9"/>
        <v>#N/A</v>
      </c>
      <c r="Z31" s="2"/>
      <c r="AA31" s="53" t="s">
        <v>63</v>
      </c>
      <c r="AB31" s="54" t="s">
        <v>62</v>
      </c>
    </row>
    <row r="32" spans="1:28" x14ac:dyDescent="0.2">
      <c r="A32" s="33"/>
      <c r="B32" s="34"/>
      <c r="C32" s="34"/>
      <c r="D32" s="34"/>
      <c r="E32" s="33"/>
      <c r="F32" s="7"/>
      <c r="G32" s="60">
        <f t="shared" si="0"/>
        <v>376.19</v>
      </c>
      <c r="H32" s="8"/>
      <c r="I32" s="41" t="e">
        <f t="shared" si="1"/>
        <v>#DIV/0!</v>
      </c>
      <c r="J32" s="9"/>
      <c r="K32" s="10"/>
      <c r="L32" s="10"/>
      <c r="M32" s="64" t="e">
        <f t="shared" si="2"/>
        <v>#DIV/0!</v>
      </c>
      <c r="N32" s="64">
        <f t="shared" si="3"/>
        <v>2.5</v>
      </c>
      <c r="O32" s="63">
        <f t="shared" si="4"/>
        <v>1.58</v>
      </c>
      <c r="P32" s="33" t="s">
        <v>39</v>
      </c>
      <c r="Q32" s="33" t="s">
        <v>10</v>
      </c>
      <c r="R32" s="65">
        <f t="shared" si="5"/>
        <v>0</v>
      </c>
      <c r="S32" s="39"/>
      <c r="T32" s="74" t="str">
        <f t="shared" si="6"/>
        <v>St</v>
      </c>
      <c r="U32" s="67" t="e">
        <f>LOOKUP(S32,{100,200,300,350,400,500,600,700,800,900},{-34.71,-34.71,-15.08,-15.08,0,4.71,4.71,12.39,12.39,12.39})</f>
        <v>#N/A</v>
      </c>
      <c r="V32" s="64">
        <f t="shared" si="7"/>
        <v>51.34</v>
      </c>
      <c r="W32" s="68" t="e">
        <f t="shared" si="10"/>
        <v>#DIV/0!</v>
      </c>
      <c r="X32" s="71" t="e">
        <f t="shared" si="8"/>
        <v>#N/A</v>
      </c>
      <c r="Y32" s="72" t="e">
        <f t="shared" si="9"/>
        <v>#N/A</v>
      </c>
      <c r="Z32" s="2"/>
      <c r="AA32" s="53" t="s">
        <v>64</v>
      </c>
      <c r="AB32" s="55">
        <v>12.46</v>
      </c>
    </row>
    <row r="33" spans="1:28" x14ac:dyDescent="0.2">
      <c r="A33" s="33"/>
      <c r="B33" s="34"/>
      <c r="C33" s="34"/>
      <c r="D33" s="34"/>
      <c r="E33" s="33"/>
      <c r="F33" s="7"/>
      <c r="G33" s="60">
        <f t="shared" si="0"/>
        <v>376.19</v>
      </c>
      <c r="H33" s="8"/>
      <c r="I33" s="41" t="e">
        <f t="shared" si="1"/>
        <v>#DIV/0!</v>
      </c>
      <c r="J33" s="9"/>
      <c r="K33" s="10"/>
      <c r="L33" s="10"/>
      <c r="M33" s="64" t="e">
        <f t="shared" si="2"/>
        <v>#DIV/0!</v>
      </c>
      <c r="N33" s="64">
        <f t="shared" si="3"/>
        <v>2.5</v>
      </c>
      <c r="O33" s="63">
        <f t="shared" si="4"/>
        <v>1.58</v>
      </c>
      <c r="P33" s="33" t="s">
        <v>39</v>
      </c>
      <c r="Q33" s="33" t="s">
        <v>10</v>
      </c>
      <c r="R33" s="65">
        <f t="shared" si="5"/>
        <v>0</v>
      </c>
      <c r="S33" s="39"/>
      <c r="T33" s="74" t="str">
        <f t="shared" si="6"/>
        <v>St</v>
      </c>
      <c r="U33" s="67" t="e">
        <f>LOOKUP(S33,{100,200,300,350,400,500,600,700,800,900},{-34.71,-34.71,-15.08,-15.08,0,4.71,4.71,12.39,12.39,12.39})</f>
        <v>#N/A</v>
      </c>
      <c r="V33" s="64">
        <f t="shared" si="7"/>
        <v>51.34</v>
      </c>
      <c r="W33" s="68" t="e">
        <f t="shared" si="10"/>
        <v>#DIV/0!</v>
      </c>
      <c r="X33" s="71" t="e">
        <f t="shared" si="8"/>
        <v>#N/A</v>
      </c>
      <c r="Y33" s="72" t="e">
        <f t="shared" si="9"/>
        <v>#N/A</v>
      </c>
      <c r="Z33" s="2"/>
      <c r="AA33" s="53" t="s">
        <v>65</v>
      </c>
      <c r="AB33" s="55">
        <v>4.5</v>
      </c>
    </row>
    <row r="34" spans="1:28" x14ac:dyDescent="0.2">
      <c r="A34" s="33"/>
      <c r="B34" s="34"/>
      <c r="C34" s="34"/>
      <c r="D34" s="34"/>
      <c r="E34" s="33"/>
      <c r="F34" s="7"/>
      <c r="G34" s="60">
        <f t="shared" si="0"/>
        <v>376.19</v>
      </c>
      <c r="H34" s="8"/>
      <c r="I34" s="41" t="e">
        <f>(H34/F34)*100</f>
        <v>#DIV/0!</v>
      </c>
      <c r="J34" s="9"/>
      <c r="K34" s="10"/>
      <c r="L34" s="10"/>
      <c r="M34" s="64" t="e">
        <f t="shared" si="2"/>
        <v>#DIV/0!</v>
      </c>
      <c r="N34" s="64">
        <f t="shared" si="3"/>
        <v>2.5</v>
      </c>
      <c r="O34" s="63">
        <f t="shared" si="4"/>
        <v>1.58</v>
      </c>
      <c r="P34" s="33" t="s">
        <v>39</v>
      </c>
      <c r="Q34" s="33" t="s">
        <v>10</v>
      </c>
      <c r="R34" s="65">
        <f t="shared" si="5"/>
        <v>0</v>
      </c>
      <c r="S34" s="39"/>
      <c r="T34" s="74" t="str">
        <f t="shared" si="6"/>
        <v>St</v>
      </c>
      <c r="U34" s="67" t="e">
        <f>LOOKUP(S34,{100,200,300,350,400,500,600,700,800,900},{-34.71,-34.71,-15.08,-15.08,0,4.71,4.71,12.39,12.39,12.39})</f>
        <v>#N/A</v>
      </c>
      <c r="V34" s="64">
        <f t="shared" si="7"/>
        <v>51.34</v>
      </c>
      <c r="W34" s="68" t="e">
        <f t="shared" si="10"/>
        <v>#DIV/0!</v>
      </c>
      <c r="X34" s="71" t="e">
        <f t="shared" si="8"/>
        <v>#N/A</v>
      </c>
      <c r="Y34" s="72" t="e">
        <f t="shared" si="9"/>
        <v>#N/A</v>
      </c>
      <c r="Z34" s="2"/>
      <c r="AA34" s="53" t="s">
        <v>66</v>
      </c>
      <c r="AB34" s="55">
        <v>0</v>
      </c>
    </row>
    <row r="35" spans="1:28" x14ac:dyDescent="0.2">
      <c r="A35" s="33"/>
      <c r="B35" s="34"/>
      <c r="C35" s="34"/>
      <c r="D35" s="34"/>
      <c r="E35" s="33"/>
      <c r="F35" s="7"/>
      <c r="G35" s="60">
        <f t="shared" si="0"/>
        <v>376.19</v>
      </c>
      <c r="H35" s="8"/>
      <c r="I35" s="41" t="e">
        <f t="shared" si="1"/>
        <v>#DIV/0!</v>
      </c>
      <c r="J35" s="9"/>
      <c r="K35" s="10"/>
      <c r="L35" s="10"/>
      <c r="M35" s="64" t="e">
        <f t="shared" si="2"/>
        <v>#DIV/0!</v>
      </c>
      <c r="N35" s="64">
        <f t="shared" si="3"/>
        <v>2.5</v>
      </c>
      <c r="O35" s="63">
        <f t="shared" si="4"/>
        <v>1.58</v>
      </c>
      <c r="P35" s="33" t="s">
        <v>39</v>
      </c>
      <c r="Q35" s="33" t="s">
        <v>10</v>
      </c>
      <c r="R35" s="65">
        <f t="shared" si="5"/>
        <v>0</v>
      </c>
      <c r="S35" s="39"/>
      <c r="T35" s="74" t="str">
        <f t="shared" si="6"/>
        <v>St</v>
      </c>
      <c r="U35" s="67" t="e">
        <f>LOOKUP(S35,{100,200,300,350,400,500,600,700,800,900},{-34.71,-34.71,-15.08,-15.08,0,4.71,4.71,12.39,12.39,12.39})</f>
        <v>#N/A</v>
      </c>
      <c r="V35" s="64">
        <f t="shared" si="7"/>
        <v>51.34</v>
      </c>
      <c r="W35" s="68" t="e">
        <f t="shared" si="10"/>
        <v>#DIV/0!</v>
      </c>
      <c r="X35" s="71" t="e">
        <f t="shared" si="8"/>
        <v>#N/A</v>
      </c>
      <c r="Y35" s="72" t="e">
        <f t="shared" si="9"/>
        <v>#N/A</v>
      </c>
      <c r="Z35" s="2"/>
      <c r="AA35" s="53" t="s">
        <v>67</v>
      </c>
      <c r="AB35" s="56">
        <v>-13.17</v>
      </c>
    </row>
    <row r="36" spans="1:28" x14ac:dyDescent="0.2">
      <c r="A36" s="33"/>
      <c r="B36" s="34"/>
      <c r="C36" s="34"/>
      <c r="D36" s="34"/>
      <c r="E36" s="33"/>
      <c r="F36" s="7"/>
      <c r="G36" s="60">
        <f t="shared" si="0"/>
        <v>376.19</v>
      </c>
      <c r="H36" s="8"/>
      <c r="I36" s="41" t="e">
        <f t="shared" si="1"/>
        <v>#DIV/0!</v>
      </c>
      <c r="J36" s="9"/>
      <c r="K36" s="10"/>
      <c r="L36" s="10"/>
      <c r="M36" s="64" t="e">
        <f t="shared" si="2"/>
        <v>#DIV/0!</v>
      </c>
      <c r="N36" s="64">
        <f t="shared" si="3"/>
        <v>2.5</v>
      </c>
      <c r="O36" s="63">
        <f t="shared" si="4"/>
        <v>1.58</v>
      </c>
      <c r="P36" s="33" t="s">
        <v>39</v>
      </c>
      <c r="Q36" s="33" t="s">
        <v>10</v>
      </c>
      <c r="R36" s="65">
        <f t="shared" si="5"/>
        <v>0</v>
      </c>
      <c r="S36" s="39"/>
      <c r="T36" s="74" t="str">
        <f t="shared" si="6"/>
        <v>St</v>
      </c>
      <c r="U36" s="67" t="e">
        <f>LOOKUP(S36,{100,200,300,350,400,500,600,700,800,900},{-34.71,-34.71,-15.08,-15.08,0,4.71,4.71,12.39,12.39,12.39})</f>
        <v>#N/A</v>
      </c>
      <c r="V36" s="64">
        <f t="shared" si="7"/>
        <v>51.34</v>
      </c>
      <c r="W36" s="68" t="e">
        <f t="shared" si="10"/>
        <v>#DIV/0!</v>
      </c>
      <c r="X36" s="71" t="e">
        <f t="shared" si="8"/>
        <v>#N/A</v>
      </c>
      <c r="Y36" s="72" t="e">
        <f t="shared" si="9"/>
        <v>#N/A</v>
      </c>
      <c r="Z36" s="2"/>
      <c r="AA36" s="53" t="s">
        <v>68</v>
      </c>
      <c r="AB36" s="56">
        <v>-34.5</v>
      </c>
    </row>
    <row r="37" spans="1:28" x14ac:dyDescent="0.2">
      <c r="A37" s="33"/>
      <c r="B37" s="34"/>
      <c r="C37" s="34"/>
      <c r="D37" s="34"/>
      <c r="E37" s="33"/>
      <c r="F37" s="7"/>
      <c r="G37" s="60">
        <f t="shared" si="0"/>
        <v>376.19</v>
      </c>
      <c r="H37" s="8"/>
      <c r="I37" s="41" t="e">
        <f t="shared" si="1"/>
        <v>#DIV/0!</v>
      </c>
      <c r="J37" s="9"/>
      <c r="K37" s="10"/>
      <c r="L37" s="10"/>
      <c r="M37" s="64" t="e">
        <f t="shared" si="2"/>
        <v>#DIV/0!</v>
      </c>
      <c r="N37" s="64">
        <f t="shared" si="3"/>
        <v>2.5</v>
      </c>
      <c r="O37" s="63">
        <f t="shared" si="4"/>
        <v>1.58</v>
      </c>
      <c r="P37" s="33" t="s">
        <v>39</v>
      </c>
      <c r="Q37" s="33" t="s">
        <v>10</v>
      </c>
      <c r="R37" s="65">
        <f t="shared" si="5"/>
        <v>0</v>
      </c>
      <c r="S37" s="39"/>
      <c r="T37" s="74" t="str">
        <f t="shared" si="6"/>
        <v>St</v>
      </c>
      <c r="U37" s="67" t="e">
        <f>LOOKUP(S37,{100,200,300,350,400,500,600,700,800,900},{-34.71,-34.71,-15.08,-15.08,0,4.71,4.71,12.39,12.39,12.39})</f>
        <v>#N/A</v>
      </c>
      <c r="V37" s="64">
        <f t="shared" si="7"/>
        <v>51.34</v>
      </c>
      <c r="W37" s="68" t="e">
        <f t="shared" si="10"/>
        <v>#DIV/0!</v>
      </c>
      <c r="X37" s="71" t="e">
        <f t="shared" si="8"/>
        <v>#N/A</v>
      </c>
      <c r="Y37" s="72" t="e">
        <f t="shared" si="9"/>
        <v>#N/A</v>
      </c>
      <c r="Z37" s="2"/>
      <c r="AA37" s="53"/>
      <c r="AB37" s="55"/>
    </row>
    <row r="38" spans="1:28" x14ac:dyDescent="0.2">
      <c r="A38" s="33"/>
      <c r="B38" s="34"/>
      <c r="C38" s="34"/>
      <c r="D38" s="34"/>
      <c r="E38" s="33"/>
      <c r="F38" s="7"/>
      <c r="G38" s="60">
        <f t="shared" si="0"/>
        <v>376.19</v>
      </c>
      <c r="H38" s="8"/>
      <c r="I38" s="41" t="e">
        <f t="shared" si="1"/>
        <v>#DIV/0!</v>
      </c>
      <c r="J38" s="9"/>
      <c r="K38" s="10"/>
      <c r="L38" s="10"/>
      <c r="M38" s="64" t="e">
        <f t="shared" si="2"/>
        <v>#DIV/0!</v>
      </c>
      <c r="N38" s="64">
        <f t="shared" si="3"/>
        <v>2.5</v>
      </c>
      <c r="O38" s="63">
        <f t="shared" si="4"/>
        <v>1.58</v>
      </c>
      <c r="P38" s="33" t="s">
        <v>39</v>
      </c>
      <c r="Q38" s="33" t="s">
        <v>10</v>
      </c>
      <c r="R38" s="65">
        <f t="shared" si="5"/>
        <v>0</v>
      </c>
      <c r="S38" s="39"/>
      <c r="T38" s="74" t="str">
        <f t="shared" si="6"/>
        <v>St</v>
      </c>
      <c r="U38" s="67" t="e">
        <f>LOOKUP(S38,{100,200,300,350,400,500,600,700,800,900},{-34.71,-34.71,-15.08,-15.08,0,4.71,4.71,12.39,12.39,12.39})</f>
        <v>#N/A</v>
      </c>
      <c r="V38" s="64">
        <f t="shared" si="7"/>
        <v>51.34</v>
      </c>
      <c r="W38" s="68" t="e">
        <f t="shared" si="10"/>
        <v>#DIV/0!</v>
      </c>
      <c r="X38" s="71" t="e">
        <f t="shared" si="8"/>
        <v>#N/A</v>
      </c>
      <c r="Y38" s="72" t="e">
        <f t="shared" si="9"/>
        <v>#N/A</v>
      </c>
      <c r="Z38" s="2"/>
      <c r="AA38" s="53" t="s">
        <v>69</v>
      </c>
      <c r="AB38" s="54" t="s">
        <v>62</v>
      </c>
    </row>
    <row r="39" spans="1:28" x14ac:dyDescent="0.2">
      <c r="A39" s="33"/>
      <c r="B39" s="34"/>
      <c r="C39" s="34"/>
      <c r="D39" s="34"/>
      <c r="E39" s="33"/>
      <c r="F39" s="7"/>
      <c r="G39" s="60">
        <f t="shared" ref="G39:G68" si="11">$AB$22</f>
        <v>376.19</v>
      </c>
      <c r="H39" s="8"/>
      <c r="I39" s="41" t="e">
        <f t="shared" ref="I39:I68" si="12">(H39/F39)*100</f>
        <v>#DIV/0!</v>
      </c>
      <c r="J39" s="9"/>
      <c r="K39" s="10"/>
      <c r="L39" s="10"/>
      <c r="M39" s="64" t="e">
        <f t="shared" ref="M39:M68" si="13">L39/(H39/100)</f>
        <v>#DIV/0!</v>
      </c>
      <c r="N39" s="64">
        <f t="shared" ref="N39:N68" si="14">2.5+(2.5*J39)+(0.2*K39)+(0.0038*H39)-(0.32*L39)</f>
        <v>2.5</v>
      </c>
      <c r="O39" s="63">
        <f t="shared" ref="O39:O68" si="15">IF(N39&lt;=1.995,$AB$25,IF(N39&lt;=2.995,$AB$26,IF(N39&lt;=3.995,$AB$27,IF(N39&lt;=4.995,$AB$28,IF(N39&lt;=5.995,$AB$29)))))</f>
        <v>1.58</v>
      </c>
      <c r="P39" s="33" t="s">
        <v>39</v>
      </c>
      <c r="Q39" s="33" t="s">
        <v>10</v>
      </c>
      <c r="R39" s="65">
        <f t="shared" ref="R39:R68" si="16">IF(Q39="N", $AB$40, $AB$39)</f>
        <v>0</v>
      </c>
      <c r="S39" s="39"/>
      <c r="T39" s="74" t="str">
        <f t="shared" ref="T39:T68" si="17">IF(S39&lt;=299,"St",IF(S39&lt;=349,"Se-",IF(S39&lt;=399,"Se+",IF(S39&lt;=499,"Ch-",IF(S39&lt;=599,"Ch",IF(S39&lt;=699,"Ch+",IF(S39&lt;=799,"Pr-",IF(S39&lt;=899,"Pr",IF(S39&lt;=999,"Pr+")))))))))</f>
        <v>St</v>
      </c>
      <c r="U39" s="67" t="e">
        <f>LOOKUP(S39,{100,200,300,350,400,500,600,700,800,900},{-34.71,-34.71,-15.08,-15.08,0,4.71,4.71,12.39,12.39,12.39})</f>
        <v>#N/A</v>
      </c>
      <c r="V39" s="64">
        <f t="shared" ref="V39:V68" si="18">51.34-(5.78*J39)-(0.462*K39)-(0.0093*H39)+(0.74*L39)</f>
        <v>51.34</v>
      </c>
      <c r="W39" s="68" t="e">
        <f t="shared" si="10"/>
        <v>#DIV/0!</v>
      </c>
      <c r="X39" s="71" t="e">
        <f t="shared" ref="X39:X68" si="19">(G39+O39+ R39+U39)</f>
        <v>#N/A</v>
      </c>
      <c r="Y39" s="72" t="e">
        <f t="shared" ref="Y39:Y68" si="20">(X39/100)*H39</f>
        <v>#N/A</v>
      </c>
      <c r="Z39" s="2"/>
      <c r="AA39" s="53" t="s">
        <v>70</v>
      </c>
      <c r="AB39" s="57">
        <v>-37.92</v>
      </c>
    </row>
    <row r="40" spans="1:28" x14ac:dyDescent="0.2">
      <c r="A40" s="33"/>
      <c r="B40" s="34"/>
      <c r="C40" s="34"/>
      <c r="D40" s="34"/>
      <c r="E40" s="33"/>
      <c r="F40" s="7"/>
      <c r="G40" s="60">
        <f t="shared" si="11"/>
        <v>376.19</v>
      </c>
      <c r="H40" s="8"/>
      <c r="I40" s="41" t="e">
        <f t="shared" si="12"/>
        <v>#DIV/0!</v>
      </c>
      <c r="J40" s="9"/>
      <c r="K40" s="10"/>
      <c r="L40" s="10"/>
      <c r="M40" s="64" t="e">
        <f t="shared" si="13"/>
        <v>#DIV/0!</v>
      </c>
      <c r="N40" s="64">
        <f t="shared" si="14"/>
        <v>2.5</v>
      </c>
      <c r="O40" s="63">
        <f t="shared" si="15"/>
        <v>1.58</v>
      </c>
      <c r="P40" s="33" t="s">
        <v>39</v>
      </c>
      <c r="Q40" s="33" t="s">
        <v>10</v>
      </c>
      <c r="R40" s="65">
        <f t="shared" si="16"/>
        <v>0</v>
      </c>
      <c r="S40" s="39"/>
      <c r="T40" s="74" t="str">
        <f t="shared" si="17"/>
        <v>St</v>
      </c>
      <c r="U40" s="67" t="e">
        <f>LOOKUP(S40,{100,200,300,350,400,500,600,700,800,900},{-34.71,-34.71,-15.08,-15.08,0,4.71,4.71,12.39,12.39,12.39})</f>
        <v>#N/A</v>
      </c>
      <c r="V40" s="64">
        <f t="shared" si="18"/>
        <v>51.34</v>
      </c>
      <c r="W40" s="68" t="e">
        <f t="shared" si="10"/>
        <v>#DIV/0!</v>
      </c>
      <c r="X40" s="71" t="e">
        <f t="shared" si="19"/>
        <v>#N/A</v>
      </c>
      <c r="Y40" s="72" t="e">
        <f t="shared" si="20"/>
        <v>#N/A</v>
      </c>
      <c r="Z40" s="2"/>
      <c r="AA40" s="58" t="s">
        <v>10</v>
      </c>
      <c r="AB40" s="59">
        <v>0</v>
      </c>
    </row>
    <row r="41" spans="1:28" x14ac:dyDescent="0.2">
      <c r="A41" s="33"/>
      <c r="B41" s="34"/>
      <c r="C41" s="34"/>
      <c r="D41" s="34"/>
      <c r="E41" s="33"/>
      <c r="F41" s="7"/>
      <c r="G41" s="60">
        <f t="shared" si="11"/>
        <v>376.19</v>
      </c>
      <c r="H41" s="8"/>
      <c r="I41" s="41" t="e">
        <f t="shared" si="12"/>
        <v>#DIV/0!</v>
      </c>
      <c r="J41" s="9"/>
      <c r="K41" s="10"/>
      <c r="L41" s="10"/>
      <c r="M41" s="64" t="e">
        <f t="shared" si="13"/>
        <v>#DIV/0!</v>
      </c>
      <c r="N41" s="64">
        <f t="shared" si="14"/>
        <v>2.5</v>
      </c>
      <c r="O41" s="63">
        <f t="shared" si="15"/>
        <v>1.58</v>
      </c>
      <c r="P41" s="33" t="s">
        <v>39</v>
      </c>
      <c r="Q41" s="33" t="s">
        <v>10</v>
      </c>
      <c r="R41" s="65">
        <f t="shared" si="16"/>
        <v>0</v>
      </c>
      <c r="S41" s="39"/>
      <c r="T41" s="74" t="str">
        <f t="shared" si="17"/>
        <v>St</v>
      </c>
      <c r="U41" s="67" t="e">
        <f>LOOKUP(S41,{100,200,300,350,400,500,600,700,800,900},{-34.71,-34.71,-15.08,-15.08,0,4.71,4.71,12.39,12.39,12.39})</f>
        <v>#N/A</v>
      </c>
      <c r="V41" s="64">
        <f t="shared" si="18"/>
        <v>51.34</v>
      </c>
      <c r="W41" s="68" t="e">
        <f t="shared" si="10"/>
        <v>#DIV/0!</v>
      </c>
      <c r="X41" s="71" t="e">
        <f t="shared" si="19"/>
        <v>#N/A</v>
      </c>
      <c r="Y41" s="72" t="e">
        <f t="shared" si="20"/>
        <v>#N/A</v>
      </c>
      <c r="Z41" s="2"/>
      <c r="AA41" s="19"/>
      <c r="AB41" s="19"/>
    </row>
    <row r="42" spans="1:28" x14ac:dyDescent="0.2">
      <c r="A42" s="33"/>
      <c r="B42" s="34"/>
      <c r="C42" s="34"/>
      <c r="D42" s="34"/>
      <c r="E42" s="33"/>
      <c r="F42" s="7"/>
      <c r="G42" s="60">
        <f t="shared" si="11"/>
        <v>376.19</v>
      </c>
      <c r="H42" s="8"/>
      <c r="I42" s="41" t="e">
        <f t="shared" si="12"/>
        <v>#DIV/0!</v>
      </c>
      <c r="J42" s="9"/>
      <c r="K42" s="10"/>
      <c r="L42" s="10"/>
      <c r="M42" s="64" t="e">
        <f t="shared" si="13"/>
        <v>#DIV/0!</v>
      </c>
      <c r="N42" s="64">
        <f t="shared" si="14"/>
        <v>2.5</v>
      </c>
      <c r="O42" s="63">
        <f t="shared" si="15"/>
        <v>1.58</v>
      </c>
      <c r="P42" s="33" t="s">
        <v>39</v>
      </c>
      <c r="Q42" s="33" t="s">
        <v>10</v>
      </c>
      <c r="R42" s="65">
        <f t="shared" si="16"/>
        <v>0</v>
      </c>
      <c r="S42" s="39"/>
      <c r="T42" s="74" t="str">
        <f t="shared" si="17"/>
        <v>St</v>
      </c>
      <c r="U42" s="67" t="e">
        <f>LOOKUP(S42,{100,200,300,350,400,500,600,700,800,900},{-34.71,-34.71,-15.08,-15.08,0,4.71,4.71,12.39,12.39,12.39})</f>
        <v>#N/A</v>
      </c>
      <c r="V42" s="64">
        <f t="shared" si="18"/>
        <v>51.34</v>
      </c>
      <c r="W42" s="68" t="e">
        <f t="shared" si="10"/>
        <v>#DIV/0!</v>
      </c>
      <c r="X42" s="71" t="e">
        <f t="shared" si="19"/>
        <v>#N/A</v>
      </c>
      <c r="Y42" s="72" t="e">
        <f t="shared" si="20"/>
        <v>#N/A</v>
      </c>
      <c r="Z42" s="2"/>
      <c r="AA42" s="19"/>
      <c r="AB42" s="19"/>
    </row>
    <row r="43" spans="1:28" x14ac:dyDescent="0.2">
      <c r="A43" s="33"/>
      <c r="B43" s="34"/>
      <c r="C43" s="34"/>
      <c r="D43" s="34"/>
      <c r="E43" s="33"/>
      <c r="F43" s="33"/>
      <c r="G43" s="60">
        <f t="shared" si="11"/>
        <v>376.19</v>
      </c>
      <c r="H43" s="35"/>
      <c r="I43" s="41" t="e">
        <f t="shared" si="12"/>
        <v>#DIV/0!</v>
      </c>
      <c r="J43" s="36"/>
      <c r="K43" s="37"/>
      <c r="L43" s="36"/>
      <c r="M43" s="64" t="e">
        <f t="shared" si="13"/>
        <v>#DIV/0!</v>
      </c>
      <c r="N43" s="64">
        <f t="shared" si="14"/>
        <v>2.5</v>
      </c>
      <c r="O43" s="63">
        <f t="shared" si="15"/>
        <v>1.58</v>
      </c>
      <c r="P43" s="33" t="s">
        <v>39</v>
      </c>
      <c r="Q43" s="33" t="s">
        <v>10</v>
      </c>
      <c r="R43" s="65">
        <f t="shared" si="16"/>
        <v>0</v>
      </c>
      <c r="S43" s="35"/>
      <c r="T43" s="74" t="str">
        <f t="shared" si="17"/>
        <v>St</v>
      </c>
      <c r="U43" s="67" t="e">
        <f>LOOKUP(S43,{100,200,300,350,400,500,600,700,800,900},{-34.71,-34.71,-15.08,-15.08,0,4.71,4.71,12.39,12.39,12.39})</f>
        <v>#N/A</v>
      </c>
      <c r="V43" s="64">
        <f t="shared" si="18"/>
        <v>51.34</v>
      </c>
      <c r="W43" s="68" t="e">
        <f t="shared" si="10"/>
        <v>#DIV/0!</v>
      </c>
      <c r="X43" s="71" t="e">
        <f t="shared" si="19"/>
        <v>#N/A</v>
      </c>
      <c r="Y43" s="72" t="e">
        <f t="shared" si="20"/>
        <v>#N/A</v>
      </c>
      <c r="Z43" s="2"/>
      <c r="AA43" s="19"/>
      <c r="AB43" s="19"/>
    </row>
    <row r="44" spans="1:28" x14ac:dyDescent="0.2">
      <c r="A44" s="33"/>
      <c r="B44" s="34"/>
      <c r="C44" s="34"/>
      <c r="D44" s="34"/>
      <c r="E44" s="33"/>
      <c r="F44" s="33"/>
      <c r="G44" s="60">
        <f t="shared" si="11"/>
        <v>376.19</v>
      </c>
      <c r="H44" s="35"/>
      <c r="I44" s="41" t="e">
        <f t="shared" si="12"/>
        <v>#DIV/0!</v>
      </c>
      <c r="J44" s="36"/>
      <c r="K44" s="37"/>
      <c r="L44" s="36"/>
      <c r="M44" s="64" t="e">
        <f t="shared" si="13"/>
        <v>#DIV/0!</v>
      </c>
      <c r="N44" s="64">
        <f t="shared" si="14"/>
        <v>2.5</v>
      </c>
      <c r="O44" s="63">
        <f t="shared" si="15"/>
        <v>1.58</v>
      </c>
      <c r="P44" s="33" t="s">
        <v>39</v>
      </c>
      <c r="Q44" s="33" t="s">
        <v>10</v>
      </c>
      <c r="R44" s="65">
        <f t="shared" si="16"/>
        <v>0</v>
      </c>
      <c r="S44" s="35"/>
      <c r="T44" s="74" t="str">
        <f t="shared" si="17"/>
        <v>St</v>
      </c>
      <c r="U44" s="67" t="e">
        <f>LOOKUP(S44,{100,200,300,350,400,500,600,700,800,900},{-34.71,-34.71,-15.08,-15.08,0,4.71,4.71,12.39,12.39,12.39})</f>
        <v>#N/A</v>
      </c>
      <c r="V44" s="64">
        <f t="shared" si="18"/>
        <v>51.34</v>
      </c>
      <c r="W44" s="68" t="e">
        <f t="shared" si="10"/>
        <v>#DIV/0!</v>
      </c>
      <c r="X44" s="71" t="e">
        <f t="shared" si="19"/>
        <v>#N/A</v>
      </c>
      <c r="Y44" s="72" t="e">
        <f t="shared" si="20"/>
        <v>#N/A</v>
      </c>
      <c r="Z44" s="2"/>
      <c r="AA44" s="19"/>
      <c r="AB44" s="19"/>
    </row>
    <row r="45" spans="1:28" x14ac:dyDescent="0.2">
      <c r="A45" s="33"/>
      <c r="B45" s="34"/>
      <c r="C45" s="34"/>
      <c r="D45" s="34"/>
      <c r="E45" s="33"/>
      <c r="F45" s="33"/>
      <c r="G45" s="60">
        <f t="shared" si="11"/>
        <v>376.19</v>
      </c>
      <c r="H45" s="35"/>
      <c r="I45" s="41" t="e">
        <f t="shared" si="12"/>
        <v>#DIV/0!</v>
      </c>
      <c r="J45" s="36"/>
      <c r="K45" s="37"/>
      <c r="L45" s="36"/>
      <c r="M45" s="64" t="e">
        <f t="shared" si="13"/>
        <v>#DIV/0!</v>
      </c>
      <c r="N45" s="64">
        <f t="shared" si="14"/>
        <v>2.5</v>
      </c>
      <c r="O45" s="63">
        <f t="shared" si="15"/>
        <v>1.58</v>
      </c>
      <c r="P45" s="33" t="s">
        <v>39</v>
      </c>
      <c r="Q45" s="33" t="s">
        <v>10</v>
      </c>
      <c r="R45" s="65">
        <f t="shared" si="16"/>
        <v>0</v>
      </c>
      <c r="S45" s="35"/>
      <c r="T45" s="74" t="str">
        <f t="shared" si="17"/>
        <v>St</v>
      </c>
      <c r="U45" s="67" t="e">
        <f>LOOKUP(S45,{100,200,300,350,400,500,600,700,800,900},{-34.71,-34.71,-15.08,-15.08,0,4.71,4.71,12.39,12.39,12.39})</f>
        <v>#N/A</v>
      </c>
      <c r="V45" s="64">
        <f t="shared" si="18"/>
        <v>51.34</v>
      </c>
      <c r="W45" s="68" t="e">
        <f t="shared" si="10"/>
        <v>#DIV/0!</v>
      </c>
      <c r="X45" s="71" t="e">
        <f t="shared" si="19"/>
        <v>#N/A</v>
      </c>
      <c r="Y45" s="72" t="e">
        <f t="shared" si="20"/>
        <v>#N/A</v>
      </c>
      <c r="Z45" s="2"/>
      <c r="AA45" s="19"/>
      <c r="AB45" s="19"/>
    </row>
    <row r="46" spans="1:28" x14ac:dyDescent="0.2">
      <c r="A46" s="33"/>
      <c r="B46" s="34"/>
      <c r="C46" s="34"/>
      <c r="D46" s="34"/>
      <c r="E46" s="33"/>
      <c r="F46" s="33"/>
      <c r="G46" s="60">
        <f t="shared" si="11"/>
        <v>376.19</v>
      </c>
      <c r="H46" s="35"/>
      <c r="I46" s="41" t="e">
        <f t="shared" si="12"/>
        <v>#DIV/0!</v>
      </c>
      <c r="J46" s="36"/>
      <c r="K46" s="37"/>
      <c r="L46" s="36"/>
      <c r="M46" s="64" t="e">
        <f t="shared" si="13"/>
        <v>#DIV/0!</v>
      </c>
      <c r="N46" s="64">
        <f t="shared" si="14"/>
        <v>2.5</v>
      </c>
      <c r="O46" s="63">
        <f t="shared" si="15"/>
        <v>1.58</v>
      </c>
      <c r="P46" s="33" t="s">
        <v>39</v>
      </c>
      <c r="Q46" s="33" t="s">
        <v>10</v>
      </c>
      <c r="R46" s="65">
        <f t="shared" si="16"/>
        <v>0</v>
      </c>
      <c r="S46" s="35"/>
      <c r="T46" s="74" t="str">
        <f t="shared" si="17"/>
        <v>St</v>
      </c>
      <c r="U46" s="67" t="e">
        <f>LOOKUP(S46,{100,200,300,350,400,500,600,700,800,900},{-34.71,-34.71,-15.08,-15.08,0,4.71,4.71,12.39,12.39,12.39})</f>
        <v>#N/A</v>
      </c>
      <c r="V46" s="64">
        <f t="shared" si="18"/>
        <v>51.34</v>
      </c>
      <c r="W46" s="68" t="e">
        <f t="shared" si="10"/>
        <v>#DIV/0!</v>
      </c>
      <c r="X46" s="71" t="e">
        <f t="shared" si="19"/>
        <v>#N/A</v>
      </c>
      <c r="Y46" s="72" t="e">
        <f t="shared" si="20"/>
        <v>#N/A</v>
      </c>
      <c r="Z46" s="2"/>
      <c r="AA46" s="19"/>
      <c r="AB46" s="19"/>
    </row>
    <row r="47" spans="1:28" x14ac:dyDescent="0.2">
      <c r="A47" s="33"/>
      <c r="B47" s="34"/>
      <c r="C47" s="34"/>
      <c r="D47" s="34"/>
      <c r="E47" s="33"/>
      <c r="F47" s="33"/>
      <c r="G47" s="60">
        <f t="shared" si="11"/>
        <v>376.19</v>
      </c>
      <c r="H47" s="35"/>
      <c r="I47" s="41" t="e">
        <f t="shared" si="12"/>
        <v>#DIV/0!</v>
      </c>
      <c r="J47" s="36"/>
      <c r="K47" s="37"/>
      <c r="L47" s="36"/>
      <c r="M47" s="64" t="e">
        <f t="shared" si="13"/>
        <v>#DIV/0!</v>
      </c>
      <c r="N47" s="64">
        <f t="shared" si="14"/>
        <v>2.5</v>
      </c>
      <c r="O47" s="63">
        <f t="shared" si="15"/>
        <v>1.58</v>
      </c>
      <c r="P47" s="33" t="s">
        <v>39</v>
      </c>
      <c r="Q47" s="33" t="s">
        <v>10</v>
      </c>
      <c r="R47" s="65">
        <f t="shared" si="16"/>
        <v>0</v>
      </c>
      <c r="S47" s="35"/>
      <c r="T47" s="74" t="str">
        <f t="shared" si="17"/>
        <v>St</v>
      </c>
      <c r="U47" s="67" t="e">
        <f>LOOKUP(S47,{100,200,300,350,400,500,600,700,800,900},{-34.71,-34.71,-15.08,-15.08,0,4.71,4.71,12.39,12.39,12.39})</f>
        <v>#N/A</v>
      </c>
      <c r="V47" s="64">
        <f t="shared" si="18"/>
        <v>51.34</v>
      </c>
      <c r="W47" s="68" t="e">
        <f t="shared" si="10"/>
        <v>#DIV/0!</v>
      </c>
      <c r="X47" s="71" t="e">
        <f t="shared" si="19"/>
        <v>#N/A</v>
      </c>
      <c r="Y47" s="72" t="e">
        <f t="shared" si="20"/>
        <v>#N/A</v>
      </c>
      <c r="Z47" s="2"/>
      <c r="AA47" s="19"/>
      <c r="AB47" s="19"/>
    </row>
    <row r="48" spans="1:28" x14ac:dyDescent="0.2">
      <c r="A48" s="33"/>
      <c r="B48" s="34"/>
      <c r="C48" s="34"/>
      <c r="D48" s="34"/>
      <c r="E48" s="33"/>
      <c r="F48" s="33"/>
      <c r="G48" s="60">
        <f t="shared" si="11"/>
        <v>376.19</v>
      </c>
      <c r="H48" s="35"/>
      <c r="I48" s="41" t="e">
        <f t="shared" si="12"/>
        <v>#DIV/0!</v>
      </c>
      <c r="J48" s="36"/>
      <c r="K48" s="37"/>
      <c r="L48" s="36"/>
      <c r="M48" s="64" t="e">
        <f t="shared" si="13"/>
        <v>#DIV/0!</v>
      </c>
      <c r="N48" s="64">
        <f t="shared" si="14"/>
        <v>2.5</v>
      </c>
      <c r="O48" s="63">
        <f t="shared" si="15"/>
        <v>1.58</v>
      </c>
      <c r="P48" s="33" t="s">
        <v>39</v>
      </c>
      <c r="Q48" s="33" t="s">
        <v>10</v>
      </c>
      <c r="R48" s="65">
        <f t="shared" si="16"/>
        <v>0</v>
      </c>
      <c r="S48" s="35"/>
      <c r="T48" s="74" t="str">
        <f t="shared" si="17"/>
        <v>St</v>
      </c>
      <c r="U48" s="67" t="e">
        <f>LOOKUP(S48,{100,200,300,350,400,500,600,700,800,900},{-34.71,-34.71,-15.08,-15.08,0,4.71,4.71,12.39,12.39,12.39})</f>
        <v>#N/A</v>
      </c>
      <c r="V48" s="64">
        <f t="shared" si="18"/>
        <v>51.34</v>
      </c>
      <c r="W48" s="68" t="e">
        <f t="shared" si="10"/>
        <v>#DIV/0!</v>
      </c>
      <c r="X48" s="71" t="e">
        <f t="shared" si="19"/>
        <v>#N/A</v>
      </c>
      <c r="Y48" s="72" t="e">
        <f t="shared" si="20"/>
        <v>#N/A</v>
      </c>
      <c r="Z48" s="2"/>
      <c r="AA48" s="19"/>
      <c r="AB48" s="19"/>
    </row>
    <row r="49" spans="1:28" x14ac:dyDescent="0.2">
      <c r="A49" s="33"/>
      <c r="B49" s="34"/>
      <c r="C49" s="34"/>
      <c r="D49" s="34"/>
      <c r="E49" s="33"/>
      <c r="F49" s="33"/>
      <c r="G49" s="60">
        <f t="shared" si="11"/>
        <v>376.19</v>
      </c>
      <c r="H49" s="35"/>
      <c r="I49" s="41" t="e">
        <f t="shared" si="12"/>
        <v>#DIV/0!</v>
      </c>
      <c r="J49" s="36"/>
      <c r="K49" s="37"/>
      <c r="L49" s="36"/>
      <c r="M49" s="64" t="e">
        <f t="shared" si="13"/>
        <v>#DIV/0!</v>
      </c>
      <c r="N49" s="64">
        <f t="shared" si="14"/>
        <v>2.5</v>
      </c>
      <c r="O49" s="63">
        <f t="shared" si="15"/>
        <v>1.58</v>
      </c>
      <c r="P49" s="33" t="s">
        <v>39</v>
      </c>
      <c r="Q49" s="33" t="s">
        <v>10</v>
      </c>
      <c r="R49" s="65">
        <f t="shared" si="16"/>
        <v>0</v>
      </c>
      <c r="S49" s="35"/>
      <c r="T49" s="74" t="str">
        <f t="shared" si="17"/>
        <v>St</v>
      </c>
      <c r="U49" s="67" t="e">
        <f>LOOKUP(S49,{100,200,300,350,400,500,600,700,800,900},{-34.71,-34.71,-15.08,-15.08,0,4.71,4.71,12.39,12.39,12.39})</f>
        <v>#N/A</v>
      </c>
      <c r="V49" s="64">
        <f t="shared" si="18"/>
        <v>51.34</v>
      </c>
      <c r="W49" s="68" t="e">
        <f t="shared" si="10"/>
        <v>#DIV/0!</v>
      </c>
      <c r="X49" s="71" t="e">
        <f t="shared" si="19"/>
        <v>#N/A</v>
      </c>
      <c r="Y49" s="72" t="e">
        <f t="shared" si="20"/>
        <v>#N/A</v>
      </c>
      <c r="Z49" s="2"/>
      <c r="AA49" s="19"/>
      <c r="AB49" s="19"/>
    </row>
    <row r="50" spans="1:28" x14ac:dyDescent="0.2">
      <c r="A50" s="33"/>
      <c r="B50" s="34"/>
      <c r="C50" s="34"/>
      <c r="D50" s="34"/>
      <c r="E50" s="33"/>
      <c r="F50" s="33"/>
      <c r="G50" s="60">
        <f t="shared" si="11"/>
        <v>376.19</v>
      </c>
      <c r="H50" s="35"/>
      <c r="I50" s="41" t="e">
        <f t="shared" si="12"/>
        <v>#DIV/0!</v>
      </c>
      <c r="J50" s="36"/>
      <c r="K50" s="37"/>
      <c r="L50" s="36"/>
      <c r="M50" s="64" t="e">
        <f t="shared" si="13"/>
        <v>#DIV/0!</v>
      </c>
      <c r="N50" s="64">
        <f t="shared" si="14"/>
        <v>2.5</v>
      </c>
      <c r="O50" s="63">
        <f t="shared" si="15"/>
        <v>1.58</v>
      </c>
      <c r="P50" s="33" t="s">
        <v>39</v>
      </c>
      <c r="Q50" s="33" t="s">
        <v>10</v>
      </c>
      <c r="R50" s="65">
        <f t="shared" si="16"/>
        <v>0</v>
      </c>
      <c r="S50" s="35"/>
      <c r="T50" s="74" t="str">
        <f t="shared" si="17"/>
        <v>St</v>
      </c>
      <c r="U50" s="67" t="e">
        <f>LOOKUP(S50,{100,200,300,350,400,500,600,700,800,900},{-34.71,-34.71,-15.08,-15.08,0,4.71,4.71,12.39,12.39,12.39})</f>
        <v>#N/A</v>
      </c>
      <c r="V50" s="64">
        <f t="shared" si="18"/>
        <v>51.34</v>
      </c>
      <c r="W50" s="68" t="e">
        <f t="shared" si="10"/>
        <v>#DIV/0!</v>
      </c>
      <c r="X50" s="71" t="e">
        <f t="shared" si="19"/>
        <v>#N/A</v>
      </c>
      <c r="Y50" s="72" t="e">
        <f t="shared" si="20"/>
        <v>#N/A</v>
      </c>
      <c r="Z50" s="2"/>
      <c r="AA50" s="19"/>
      <c r="AB50" s="19"/>
    </row>
    <row r="51" spans="1:28" x14ac:dyDescent="0.2">
      <c r="A51" s="33"/>
      <c r="B51" s="34"/>
      <c r="C51" s="34"/>
      <c r="D51" s="34"/>
      <c r="E51" s="33"/>
      <c r="F51" s="33"/>
      <c r="G51" s="60">
        <f t="shared" si="11"/>
        <v>376.19</v>
      </c>
      <c r="H51" s="35"/>
      <c r="I51" s="41" t="e">
        <f t="shared" si="12"/>
        <v>#DIV/0!</v>
      </c>
      <c r="J51" s="36"/>
      <c r="K51" s="37"/>
      <c r="L51" s="36"/>
      <c r="M51" s="64" t="e">
        <f t="shared" si="13"/>
        <v>#DIV/0!</v>
      </c>
      <c r="N51" s="64">
        <f t="shared" si="14"/>
        <v>2.5</v>
      </c>
      <c r="O51" s="63">
        <f t="shared" si="15"/>
        <v>1.58</v>
      </c>
      <c r="P51" s="33" t="s">
        <v>39</v>
      </c>
      <c r="Q51" s="33" t="s">
        <v>10</v>
      </c>
      <c r="R51" s="65">
        <f t="shared" si="16"/>
        <v>0</v>
      </c>
      <c r="S51" s="35"/>
      <c r="T51" s="74" t="str">
        <f t="shared" si="17"/>
        <v>St</v>
      </c>
      <c r="U51" s="67" t="e">
        <f>LOOKUP(S51,{100,200,300,350,400,500,600,700,800,900},{-34.71,-34.71,-15.08,-15.08,0,4.71,4.71,12.39,12.39,12.39})</f>
        <v>#N/A</v>
      </c>
      <c r="V51" s="64">
        <f t="shared" si="18"/>
        <v>51.34</v>
      </c>
      <c r="W51" s="68" t="e">
        <f t="shared" si="10"/>
        <v>#DIV/0!</v>
      </c>
      <c r="X51" s="71" t="e">
        <f t="shared" si="19"/>
        <v>#N/A</v>
      </c>
      <c r="Y51" s="72" t="e">
        <f t="shared" si="20"/>
        <v>#N/A</v>
      </c>
      <c r="Z51" s="2"/>
      <c r="AA51" s="19"/>
      <c r="AB51" s="19"/>
    </row>
    <row r="52" spans="1:28" x14ac:dyDescent="0.2">
      <c r="A52" s="33"/>
      <c r="B52" s="34"/>
      <c r="C52" s="34"/>
      <c r="D52" s="34"/>
      <c r="E52" s="33"/>
      <c r="F52" s="33"/>
      <c r="G52" s="60">
        <f t="shared" si="11"/>
        <v>376.19</v>
      </c>
      <c r="H52" s="35"/>
      <c r="I52" s="41" t="e">
        <f t="shared" si="12"/>
        <v>#DIV/0!</v>
      </c>
      <c r="J52" s="36"/>
      <c r="K52" s="37"/>
      <c r="L52" s="36"/>
      <c r="M52" s="64" t="e">
        <f t="shared" si="13"/>
        <v>#DIV/0!</v>
      </c>
      <c r="N52" s="64">
        <f t="shared" si="14"/>
        <v>2.5</v>
      </c>
      <c r="O52" s="63">
        <f t="shared" si="15"/>
        <v>1.58</v>
      </c>
      <c r="P52" s="33" t="s">
        <v>39</v>
      </c>
      <c r="Q52" s="33" t="s">
        <v>10</v>
      </c>
      <c r="R52" s="65">
        <f t="shared" si="16"/>
        <v>0</v>
      </c>
      <c r="S52" s="35"/>
      <c r="T52" s="74" t="str">
        <f t="shared" si="17"/>
        <v>St</v>
      </c>
      <c r="U52" s="67" t="e">
        <f>LOOKUP(S52,{100,200,300,350,400,500,600,700,800,900},{-34.71,-34.71,-15.08,-15.08,0,4.71,4.71,12.39,12.39,12.39})</f>
        <v>#N/A</v>
      </c>
      <c r="V52" s="64">
        <f t="shared" si="18"/>
        <v>51.34</v>
      </c>
      <c r="W52" s="68" t="e">
        <f t="shared" si="10"/>
        <v>#DIV/0!</v>
      </c>
      <c r="X52" s="71" t="e">
        <f t="shared" si="19"/>
        <v>#N/A</v>
      </c>
      <c r="Y52" s="72" t="e">
        <f t="shared" si="20"/>
        <v>#N/A</v>
      </c>
      <c r="Z52" s="2"/>
      <c r="AA52" s="19"/>
      <c r="AB52" s="19"/>
    </row>
    <row r="53" spans="1:28" x14ac:dyDescent="0.2">
      <c r="A53" s="33"/>
      <c r="B53" s="34"/>
      <c r="C53" s="34"/>
      <c r="D53" s="34"/>
      <c r="E53" s="33"/>
      <c r="F53" s="33"/>
      <c r="G53" s="60">
        <f t="shared" si="11"/>
        <v>376.19</v>
      </c>
      <c r="H53" s="35"/>
      <c r="I53" s="41" t="e">
        <f t="shared" si="12"/>
        <v>#DIV/0!</v>
      </c>
      <c r="J53" s="36"/>
      <c r="K53" s="37"/>
      <c r="L53" s="36"/>
      <c r="M53" s="64" t="e">
        <f t="shared" si="13"/>
        <v>#DIV/0!</v>
      </c>
      <c r="N53" s="64">
        <f t="shared" si="14"/>
        <v>2.5</v>
      </c>
      <c r="O53" s="63">
        <f t="shared" si="15"/>
        <v>1.58</v>
      </c>
      <c r="P53" s="33" t="s">
        <v>39</v>
      </c>
      <c r="Q53" s="33" t="s">
        <v>10</v>
      </c>
      <c r="R53" s="65">
        <f t="shared" si="16"/>
        <v>0</v>
      </c>
      <c r="S53" s="35"/>
      <c r="T53" s="74" t="str">
        <f t="shared" si="17"/>
        <v>St</v>
      </c>
      <c r="U53" s="67" t="e">
        <f>LOOKUP(S53,{100,200,300,350,400,500,600,700,800,900},{-34.71,-34.71,-15.08,-15.08,0,4.71,4.71,12.39,12.39,12.39})</f>
        <v>#N/A</v>
      </c>
      <c r="V53" s="64">
        <f t="shared" si="18"/>
        <v>51.34</v>
      </c>
      <c r="W53" s="68" t="e">
        <f t="shared" si="10"/>
        <v>#DIV/0!</v>
      </c>
      <c r="X53" s="71" t="e">
        <f t="shared" si="19"/>
        <v>#N/A</v>
      </c>
      <c r="Y53" s="72" t="e">
        <f t="shared" si="20"/>
        <v>#N/A</v>
      </c>
      <c r="Z53" s="2"/>
      <c r="AA53" s="19"/>
      <c r="AB53" s="19"/>
    </row>
    <row r="54" spans="1:28" x14ac:dyDescent="0.2">
      <c r="A54" s="33"/>
      <c r="B54" s="34"/>
      <c r="C54" s="34"/>
      <c r="D54" s="34"/>
      <c r="E54" s="33"/>
      <c r="F54" s="33"/>
      <c r="G54" s="60">
        <f t="shared" si="11"/>
        <v>376.19</v>
      </c>
      <c r="H54" s="35"/>
      <c r="I54" s="41" t="e">
        <f t="shared" si="12"/>
        <v>#DIV/0!</v>
      </c>
      <c r="J54" s="36"/>
      <c r="K54" s="37"/>
      <c r="L54" s="36"/>
      <c r="M54" s="64" t="e">
        <f t="shared" si="13"/>
        <v>#DIV/0!</v>
      </c>
      <c r="N54" s="64">
        <f t="shared" si="14"/>
        <v>2.5</v>
      </c>
      <c r="O54" s="63">
        <f t="shared" si="15"/>
        <v>1.58</v>
      </c>
      <c r="P54" s="33" t="s">
        <v>39</v>
      </c>
      <c r="Q54" s="33" t="s">
        <v>10</v>
      </c>
      <c r="R54" s="65">
        <f t="shared" si="16"/>
        <v>0</v>
      </c>
      <c r="S54" s="35"/>
      <c r="T54" s="74" t="str">
        <f t="shared" si="17"/>
        <v>St</v>
      </c>
      <c r="U54" s="67" t="e">
        <f>LOOKUP(S54,{100,200,300,350,400,500,600,700,800,900},{-34.71,-34.71,-15.08,-15.08,0,4.71,4.71,12.39,12.39,12.39})</f>
        <v>#N/A</v>
      </c>
      <c r="V54" s="64">
        <f t="shared" si="18"/>
        <v>51.34</v>
      </c>
      <c r="W54" s="68" t="e">
        <f t="shared" si="10"/>
        <v>#DIV/0!</v>
      </c>
      <c r="X54" s="71" t="e">
        <f t="shared" si="19"/>
        <v>#N/A</v>
      </c>
      <c r="Y54" s="72" t="e">
        <f t="shared" si="20"/>
        <v>#N/A</v>
      </c>
      <c r="Z54" s="2"/>
      <c r="AA54" s="19"/>
      <c r="AB54" s="19"/>
    </row>
    <row r="55" spans="1:28" x14ac:dyDescent="0.2">
      <c r="A55" s="33"/>
      <c r="B55" s="34"/>
      <c r="C55" s="34"/>
      <c r="D55" s="34"/>
      <c r="E55" s="33"/>
      <c r="F55" s="33"/>
      <c r="G55" s="60">
        <f t="shared" si="11"/>
        <v>376.19</v>
      </c>
      <c r="H55" s="35"/>
      <c r="I55" s="41" t="e">
        <f t="shared" si="12"/>
        <v>#DIV/0!</v>
      </c>
      <c r="J55" s="36"/>
      <c r="K55" s="37"/>
      <c r="L55" s="36"/>
      <c r="M55" s="64" t="e">
        <f t="shared" si="13"/>
        <v>#DIV/0!</v>
      </c>
      <c r="N55" s="64">
        <f t="shared" si="14"/>
        <v>2.5</v>
      </c>
      <c r="O55" s="63">
        <f t="shared" si="15"/>
        <v>1.58</v>
      </c>
      <c r="P55" s="33" t="s">
        <v>39</v>
      </c>
      <c r="Q55" s="33" t="s">
        <v>10</v>
      </c>
      <c r="R55" s="65">
        <f t="shared" si="16"/>
        <v>0</v>
      </c>
      <c r="S55" s="35"/>
      <c r="T55" s="74" t="str">
        <f t="shared" si="17"/>
        <v>St</v>
      </c>
      <c r="U55" s="67" t="e">
        <f>LOOKUP(S55,{100,200,300,350,400,500,600,700,800,900},{-34.71,-34.71,-15.08,-15.08,0,4.71,4.71,12.39,12.39,12.39})</f>
        <v>#N/A</v>
      </c>
      <c r="V55" s="64">
        <f t="shared" si="18"/>
        <v>51.34</v>
      </c>
      <c r="W55" s="68" t="e">
        <f t="shared" si="10"/>
        <v>#DIV/0!</v>
      </c>
      <c r="X55" s="71" t="e">
        <f t="shared" si="19"/>
        <v>#N/A</v>
      </c>
      <c r="Y55" s="72" t="e">
        <f t="shared" si="20"/>
        <v>#N/A</v>
      </c>
      <c r="Z55" s="2"/>
      <c r="AA55" s="19"/>
      <c r="AB55" s="19"/>
    </row>
    <row r="56" spans="1:28" x14ac:dyDescent="0.2">
      <c r="A56" s="33"/>
      <c r="B56" s="34"/>
      <c r="C56" s="34"/>
      <c r="D56" s="34"/>
      <c r="E56" s="33"/>
      <c r="F56" s="33"/>
      <c r="G56" s="60">
        <f t="shared" si="11"/>
        <v>376.19</v>
      </c>
      <c r="H56" s="35"/>
      <c r="I56" s="41" t="e">
        <f t="shared" si="12"/>
        <v>#DIV/0!</v>
      </c>
      <c r="J56" s="36"/>
      <c r="K56" s="37"/>
      <c r="L56" s="36"/>
      <c r="M56" s="64" t="e">
        <f t="shared" si="13"/>
        <v>#DIV/0!</v>
      </c>
      <c r="N56" s="64">
        <f t="shared" si="14"/>
        <v>2.5</v>
      </c>
      <c r="O56" s="63">
        <f t="shared" si="15"/>
        <v>1.58</v>
      </c>
      <c r="P56" s="33" t="s">
        <v>39</v>
      </c>
      <c r="Q56" s="33" t="s">
        <v>10</v>
      </c>
      <c r="R56" s="65">
        <f t="shared" si="16"/>
        <v>0</v>
      </c>
      <c r="S56" s="35"/>
      <c r="T56" s="74" t="str">
        <f t="shared" si="17"/>
        <v>St</v>
      </c>
      <c r="U56" s="67" t="e">
        <f>LOOKUP(S56,{100,200,300,350,400,500,600,700,800,900},{-34.71,-34.71,-15.08,-15.08,0,4.71,4.71,12.39,12.39,12.39})</f>
        <v>#N/A</v>
      </c>
      <c r="V56" s="64">
        <f t="shared" si="18"/>
        <v>51.34</v>
      </c>
      <c r="W56" s="68" t="e">
        <f t="shared" si="10"/>
        <v>#DIV/0!</v>
      </c>
      <c r="X56" s="71" t="e">
        <f t="shared" si="19"/>
        <v>#N/A</v>
      </c>
      <c r="Y56" s="72" t="e">
        <f t="shared" si="20"/>
        <v>#N/A</v>
      </c>
      <c r="Z56" s="2"/>
      <c r="AA56" s="19"/>
      <c r="AB56" s="19"/>
    </row>
    <row r="57" spans="1:28" x14ac:dyDescent="0.2">
      <c r="A57" s="33"/>
      <c r="B57" s="34"/>
      <c r="C57" s="34"/>
      <c r="D57" s="34"/>
      <c r="E57" s="33"/>
      <c r="F57" s="33"/>
      <c r="G57" s="60">
        <f t="shared" si="11"/>
        <v>376.19</v>
      </c>
      <c r="H57" s="35"/>
      <c r="I57" s="41" t="e">
        <f t="shared" si="12"/>
        <v>#DIV/0!</v>
      </c>
      <c r="J57" s="36"/>
      <c r="K57" s="37"/>
      <c r="L57" s="36"/>
      <c r="M57" s="64" t="e">
        <f t="shared" si="13"/>
        <v>#DIV/0!</v>
      </c>
      <c r="N57" s="64">
        <f t="shared" si="14"/>
        <v>2.5</v>
      </c>
      <c r="O57" s="63">
        <f t="shared" si="15"/>
        <v>1.58</v>
      </c>
      <c r="P57" s="33" t="s">
        <v>39</v>
      </c>
      <c r="Q57" s="33" t="s">
        <v>10</v>
      </c>
      <c r="R57" s="65">
        <f t="shared" si="16"/>
        <v>0</v>
      </c>
      <c r="S57" s="35"/>
      <c r="T57" s="74" t="str">
        <f t="shared" si="17"/>
        <v>St</v>
      </c>
      <c r="U57" s="67" t="e">
        <f>LOOKUP(S57,{100,200,300,350,400,500,600,700,800,900},{-34.71,-34.71,-15.08,-15.08,0,4.71,4.71,12.39,12.39,12.39})</f>
        <v>#N/A</v>
      </c>
      <c r="V57" s="64">
        <f t="shared" si="18"/>
        <v>51.34</v>
      </c>
      <c r="W57" s="68" t="e">
        <f t="shared" si="10"/>
        <v>#DIV/0!</v>
      </c>
      <c r="X57" s="71" t="e">
        <f t="shared" si="19"/>
        <v>#N/A</v>
      </c>
      <c r="Y57" s="72" t="e">
        <f t="shared" si="20"/>
        <v>#N/A</v>
      </c>
      <c r="Z57" s="2"/>
      <c r="AA57" s="19"/>
      <c r="AB57" s="19"/>
    </row>
    <row r="58" spans="1:28" x14ac:dyDescent="0.2">
      <c r="A58" s="33"/>
      <c r="B58" s="34"/>
      <c r="C58" s="34"/>
      <c r="D58" s="34"/>
      <c r="E58" s="33"/>
      <c r="F58" s="33"/>
      <c r="G58" s="60">
        <f t="shared" si="11"/>
        <v>376.19</v>
      </c>
      <c r="H58" s="35"/>
      <c r="I58" s="41" t="e">
        <f t="shared" si="12"/>
        <v>#DIV/0!</v>
      </c>
      <c r="J58" s="36"/>
      <c r="K58" s="37"/>
      <c r="L58" s="36"/>
      <c r="M58" s="64" t="e">
        <f t="shared" si="13"/>
        <v>#DIV/0!</v>
      </c>
      <c r="N58" s="64">
        <f t="shared" si="14"/>
        <v>2.5</v>
      </c>
      <c r="O58" s="63">
        <f t="shared" si="15"/>
        <v>1.58</v>
      </c>
      <c r="P58" s="33" t="s">
        <v>39</v>
      </c>
      <c r="Q58" s="33" t="s">
        <v>10</v>
      </c>
      <c r="R58" s="65">
        <f t="shared" si="16"/>
        <v>0</v>
      </c>
      <c r="S58" s="35"/>
      <c r="T58" s="74" t="str">
        <f t="shared" si="17"/>
        <v>St</v>
      </c>
      <c r="U58" s="67" t="e">
        <f>LOOKUP(S58,{100,200,300,350,400,500,600,700,800,900},{-34.71,-34.71,-15.08,-15.08,0,4.71,4.71,12.39,12.39,12.39})</f>
        <v>#N/A</v>
      </c>
      <c r="V58" s="64">
        <f t="shared" si="18"/>
        <v>51.34</v>
      </c>
      <c r="W58" s="68" t="e">
        <f t="shared" si="10"/>
        <v>#DIV/0!</v>
      </c>
      <c r="X58" s="71" t="e">
        <f t="shared" si="19"/>
        <v>#N/A</v>
      </c>
      <c r="Y58" s="72" t="e">
        <f t="shared" si="20"/>
        <v>#N/A</v>
      </c>
      <c r="Z58" s="2"/>
      <c r="AA58" s="19"/>
      <c r="AB58" s="19"/>
    </row>
    <row r="59" spans="1:28" x14ac:dyDescent="0.2">
      <c r="A59" s="33"/>
      <c r="B59" s="34"/>
      <c r="C59" s="34"/>
      <c r="D59" s="34"/>
      <c r="E59" s="33"/>
      <c r="F59" s="33"/>
      <c r="G59" s="60">
        <f t="shared" si="11"/>
        <v>376.19</v>
      </c>
      <c r="H59" s="35"/>
      <c r="I59" s="41" t="e">
        <f t="shared" si="12"/>
        <v>#DIV/0!</v>
      </c>
      <c r="J59" s="36"/>
      <c r="K59" s="37"/>
      <c r="L59" s="36"/>
      <c r="M59" s="64" t="e">
        <f t="shared" si="13"/>
        <v>#DIV/0!</v>
      </c>
      <c r="N59" s="64">
        <f t="shared" si="14"/>
        <v>2.5</v>
      </c>
      <c r="O59" s="63">
        <f t="shared" si="15"/>
        <v>1.58</v>
      </c>
      <c r="P59" s="33" t="s">
        <v>39</v>
      </c>
      <c r="Q59" s="33" t="s">
        <v>10</v>
      </c>
      <c r="R59" s="65">
        <f t="shared" si="16"/>
        <v>0</v>
      </c>
      <c r="S59" s="35"/>
      <c r="T59" s="74" t="str">
        <f t="shared" si="17"/>
        <v>St</v>
      </c>
      <c r="U59" s="67" t="e">
        <f>LOOKUP(S59,{100,200,300,350,400,500,600,700,800,900},{-34.71,-34.71,-15.08,-15.08,0,4.71,4.71,12.39,12.39,12.39})</f>
        <v>#N/A</v>
      </c>
      <c r="V59" s="64">
        <f t="shared" si="18"/>
        <v>51.34</v>
      </c>
      <c r="W59" s="68" t="e">
        <f t="shared" si="10"/>
        <v>#DIV/0!</v>
      </c>
      <c r="X59" s="71" t="e">
        <f t="shared" si="19"/>
        <v>#N/A</v>
      </c>
      <c r="Y59" s="72" t="e">
        <f t="shared" si="20"/>
        <v>#N/A</v>
      </c>
      <c r="Z59" s="2"/>
      <c r="AA59" s="19"/>
      <c r="AB59" s="19"/>
    </row>
    <row r="60" spans="1:28" x14ac:dyDescent="0.2">
      <c r="A60" s="33"/>
      <c r="B60" s="34"/>
      <c r="C60" s="34"/>
      <c r="D60" s="34"/>
      <c r="E60" s="33"/>
      <c r="F60" s="33"/>
      <c r="G60" s="60">
        <f t="shared" si="11"/>
        <v>376.19</v>
      </c>
      <c r="H60" s="35"/>
      <c r="I60" s="41" t="e">
        <f t="shared" si="12"/>
        <v>#DIV/0!</v>
      </c>
      <c r="J60" s="36"/>
      <c r="K60" s="37"/>
      <c r="L60" s="36"/>
      <c r="M60" s="64" t="e">
        <f t="shared" si="13"/>
        <v>#DIV/0!</v>
      </c>
      <c r="N60" s="64">
        <f t="shared" si="14"/>
        <v>2.5</v>
      </c>
      <c r="O60" s="63">
        <f t="shared" si="15"/>
        <v>1.58</v>
      </c>
      <c r="P60" s="33" t="s">
        <v>39</v>
      </c>
      <c r="Q60" s="33" t="s">
        <v>10</v>
      </c>
      <c r="R60" s="65">
        <f t="shared" si="16"/>
        <v>0</v>
      </c>
      <c r="S60" s="35"/>
      <c r="T60" s="74" t="str">
        <f t="shared" si="17"/>
        <v>St</v>
      </c>
      <c r="U60" s="67" t="e">
        <f>LOOKUP(S60,{100,200,300,350,400,500,600,700,800,900},{-34.71,-34.71,-15.08,-15.08,0,4.71,4.71,12.39,12.39,12.39})</f>
        <v>#N/A</v>
      </c>
      <c r="V60" s="64">
        <f t="shared" si="18"/>
        <v>51.34</v>
      </c>
      <c r="W60" s="68" t="e">
        <f t="shared" si="10"/>
        <v>#DIV/0!</v>
      </c>
      <c r="X60" s="71" t="e">
        <f t="shared" si="19"/>
        <v>#N/A</v>
      </c>
      <c r="Y60" s="72" t="e">
        <f t="shared" si="20"/>
        <v>#N/A</v>
      </c>
      <c r="Z60" s="2"/>
      <c r="AA60" s="19"/>
      <c r="AB60" s="19"/>
    </row>
    <row r="61" spans="1:28" x14ac:dyDescent="0.2">
      <c r="A61" s="33"/>
      <c r="B61" s="34"/>
      <c r="C61" s="34"/>
      <c r="D61" s="34"/>
      <c r="E61" s="33"/>
      <c r="F61" s="33"/>
      <c r="G61" s="60">
        <f t="shared" si="11"/>
        <v>376.19</v>
      </c>
      <c r="H61" s="35"/>
      <c r="I61" s="41" t="e">
        <f t="shared" si="12"/>
        <v>#DIV/0!</v>
      </c>
      <c r="J61" s="36"/>
      <c r="K61" s="37"/>
      <c r="L61" s="36"/>
      <c r="M61" s="64" t="e">
        <f t="shared" si="13"/>
        <v>#DIV/0!</v>
      </c>
      <c r="N61" s="64">
        <f t="shared" si="14"/>
        <v>2.5</v>
      </c>
      <c r="O61" s="63">
        <f t="shared" si="15"/>
        <v>1.58</v>
      </c>
      <c r="P61" s="33" t="s">
        <v>39</v>
      </c>
      <c r="Q61" s="33" t="s">
        <v>10</v>
      </c>
      <c r="R61" s="65">
        <f t="shared" si="16"/>
        <v>0</v>
      </c>
      <c r="S61" s="35"/>
      <c r="T61" s="74" t="str">
        <f t="shared" si="17"/>
        <v>St</v>
      </c>
      <c r="U61" s="67" t="e">
        <f>LOOKUP(S61,{100,200,300,350,400,500,600,700,800,900},{-34.71,-34.71,-15.08,-15.08,0,4.71,4.71,12.39,12.39,12.39})</f>
        <v>#N/A</v>
      </c>
      <c r="V61" s="64">
        <f t="shared" si="18"/>
        <v>51.34</v>
      </c>
      <c r="W61" s="68" t="e">
        <f t="shared" si="10"/>
        <v>#DIV/0!</v>
      </c>
      <c r="X61" s="71" t="e">
        <f t="shared" si="19"/>
        <v>#N/A</v>
      </c>
      <c r="Y61" s="72" t="e">
        <f t="shared" si="20"/>
        <v>#N/A</v>
      </c>
      <c r="Z61" s="2"/>
      <c r="AA61" s="19"/>
      <c r="AB61" s="19"/>
    </row>
    <row r="62" spans="1:28" x14ac:dyDescent="0.2">
      <c r="A62" s="33"/>
      <c r="B62" s="34"/>
      <c r="C62" s="34"/>
      <c r="D62" s="34"/>
      <c r="E62" s="33"/>
      <c r="F62" s="33"/>
      <c r="G62" s="60">
        <f t="shared" si="11"/>
        <v>376.19</v>
      </c>
      <c r="H62" s="35"/>
      <c r="I62" s="41" t="e">
        <f t="shared" si="12"/>
        <v>#DIV/0!</v>
      </c>
      <c r="J62" s="36"/>
      <c r="K62" s="37"/>
      <c r="L62" s="36"/>
      <c r="M62" s="64" t="e">
        <f t="shared" si="13"/>
        <v>#DIV/0!</v>
      </c>
      <c r="N62" s="64">
        <f t="shared" si="14"/>
        <v>2.5</v>
      </c>
      <c r="O62" s="63">
        <f t="shared" si="15"/>
        <v>1.58</v>
      </c>
      <c r="P62" s="33" t="s">
        <v>39</v>
      </c>
      <c r="Q62" s="33" t="s">
        <v>10</v>
      </c>
      <c r="R62" s="65">
        <f t="shared" si="16"/>
        <v>0</v>
      </c>
      <c r="S62" s="35"/>
      <c r="T62" s="74" t="str">
        <f t="shared" si="17"/>
        <v>St</v>
      </c>
      <c r="U62" s="67" t="e">
        <f>LOOKUP(S62,{100,200,300,350,400,500,600,700,800,900},{-34.71,-34.71,-15.08,-15.08,0,4.71,4.71,12.39,12.39,12.39})</f>
        <v>#N/A</v>
      </c>
      <c r="V62" s="64">
        <f t="shared" si="18"/>
        <v>51.34</v>
      </c>
      <c r="W62" s="68" t="e">
        <f t="shared" si="10"/>
        <v>#DIV/0!</v>
      </c>
      <c r="X62" s="71" t="e">
        <f t="shared" si="19"/>
        <v>#N/A</v>
      </c>
      <c r="Y62" s="72" t="e">
        <f t="shared" si="20"/>
        <v>#N/A</v>
      </c>
      <c r="Z62" s="2"/>
      <c r="AA62" s="19"/>
      <c r="AB62" s="19"/>
    </row>
    <row r="63" spans="1:28" s="2" customFormat="1" x14ac:dyDescent="0.2">
      <c r="A63" s="33"/>
      <c r="B63" s="34"/>
      <c r="C63" s="34"/>
      <c r="D63" s="34"/>
      <c r="E63" s="33"/>
      <c r="F63" s="33"/>
      <c r="G63" s="60">
        <f t="shared" si="11"/>
        <v>376.19</v>
      </c>
      <c r="H63" s="35"/>
      <c r="I63" s="41" t="e">
        <f t="shared" si="12"/>
        <v>#DIV/0!</v>
      </c>
      <c r="J63" s="36"/>
      <c r="K63" s="37"/>
      <c r="L63" s="36"/>
      <c r="M63" s="64" t="e">
        <f t="shared" si="13"/>
        <v>#DIV/0!</v>
      </c>
      <c r="N63" s="64">
        <f t="shared" si="14"/>
        <v>2.5</v>
      </c>
      <c r="O63" s="63">
        <f t="shared" si="15"/>
        <v>1.58</v>
      </c>
      <c r="P63" s="33" t="s">
        <v>39</v>
      </c>
      <c r="Q63" s="33" t="s">
        <v>10</v>
      </c>
      <c r="R63" s="65">
        <f t="shared" si="16"/>
        <v>0</v>
      </c>
      <c r="S63" s="35"/>
      <c r="T63" s="74" t="str">
        <f t="shared" si="17"/>
        <v>St</v>
      </c>
      <c r="U63" s="67" t="e">
        <f>LOOKUP(S63,{100,200,300,350,400,500,600,700,800,900},{-34.71,-34.71,-15.08,-15.08,0,4.71,4.71,12.39,12.39,12.39})</f>
        <v>#N/A</v>
      </c>
      <c r="V63" s="64">
        <f t="shared" si="18"/>
        <v>51.34</v>
      </c>
      <c r="W63" s="68" t="e">
        <f t="shared" si="10"/>
        <v>#DIV/0!</v>
      </c>
      <c r="X63" s="71" t="e">
        <f t="shared" si="19"/>
        <v>#N/A</v>
      </c>
      <c r="Y63" s="72" t="e">
        <f t="shared" si="20"/>
        <v>#N/A</v>
      </c>
      <c r="AA63" s="19"/>
      <c r="AB63" s="19"/>
    </row>
    <row r="64" spans="1:28" x14ac:dyDescent="0.2">
      <c r="A64" s="33"/>
      <c r="B64" s="34"/>
      <c r="C64" s="34"/>
      <c r="D64" s="34"/>
      <c r="E64" s="33"/>
      <c r="F64" s="33"/>
      <c r="G64" s="60">
        <f t="shared" si="11"/>
        <v>376.19</v>
      </c>
      <c r="H64" s="35"/>
      <c r="I64" s="41" t="e">
        <f t="shared" si="12"/>
        <v>#DIV/0!</v>
      </c>
      <c r="J64" s="36"/>
      <c r="K64" s="37"/>
      <c r="L64" s="36"/>
      <c r="M64" s="64" t="e">
        <f t="shared" si="13"/>
        <v>#DIV/0!</v>
      </c>
      <c r="N64" s="64">
        <f t="shared" si="14"/>
        <v>2.5</v>
      </c>
      <c r="O64" s="63">
        <f t="shared" si="15"/>
        <v>1.58</v>
      </c>
      <c r="P64" s="33" t="s">
        <v>39</v>
      </c>
      <c r="Q64" s="33" t="s">
        <v>10</v>
      </c>
      <c r="R64" s="65">
        <f t="shared" si="16"/>
        <v>0</v>
      </c>
      <c r="S64" s="35"/>
      <c r="T64" s="74" t="str">
        <f t="shared" si="17"/>
        <v>St</v>
      </c>
      <c r="U64" s="67" t="e">
        <f>LOOKUP(S64,{100,200,300,350,400,500,600,700,800,900},{-34.71,-34.71,-15.08,-15.08,0,4.71,4.71,12.39,12.39,12.39})</f>
        <v>#N/A</v>
      </c>
      <c r="V64" s="64">
        <f t="shared" si="18"/>
        <v>51.34</v>
      </c>
      <c r="W64" s="68" t="e">
        <f t="shared" si="10"/>
        <v>#DIV/0!</v>
      </c>
      <c r="X64" s="71" t="e">
        <f t="shared" si="19"/>
        <v>#N/A</v>
      </c>
      <c r="Y64" s="72" t="e">
        <f t="shared" si="20"/>
        <v>#N/A</v>
      </c>
      <c r="Z64" s="2"/>
      <c r="AA64" s="19"/>
      <c r="AB64" s="19"/>
    </row>
    <row r="65" spans="1:28" s="2" customFormat="1" x14ac:dyDescent="0.2">
      <c r="A65" s="33"/>
      <c r="B65" s="34"/>
      <c r="C65" s="34"/>
      <c r="D65" s="34"/>
      <c r="E65" s="33"/>
      <c r="F65" s="33"/>
      <c r="G65" s="60">
        <f t="shared" si="11"/>
        <v>376.19</v>
      </c>
      <c r="H65" s="35"/>
      <c r="I65" s="41" t="e">
        <f t="shared" si="12"/>
        <v>#DIV/0!</v>
      </c>
      <c r="J65" s="36"/>
      <c r="K65" s="37"/>
      <c r="L65" s="36"/>
      <c r="M65" s="64" t="e">
        <f t="shared" si="13"/>
        <v>#DIV/0!</v>
      </c>
      <c r="N65" s="64">
        <f t="shared" si="14"/>
        <v>2.5</v>
      </c>
      <c r="O65" s="63">
        <f t="shared" si="15"/>
        <v>1.58</v>
      </c>
      <c r="P65" s="33" t="s">
        <v>39</v>
      </c>
      <c r="Q65" s="33" t="s">
        <v>10</v>
      </c>
      <c r="R65" s="65">
        <f t="shared" si="16"/>
        <v>0</v>
      </c>
      <c r="S65" s="35"/>
      <c r="T65" s="74" t="str">
        <f t="shared" si="17"/>
        <v>St</v>
      </c>
      <c r="U65" s="67" t="e">
        <f>LOOKUP(S65,{100,200,300,350,400,500,600,700,800,900},{-34.71,-34.71,-15.08,-15.08,0,4.71,4.71,12.39,12.39,12.39})</f>
        <v>#N/A</v>
      </c>
      <c r="V65" s="64">
        <f t="shared" si="18"/>
        <v>51.34</v>
      </c>
      <c r="W65" s="68" t="e">
        <f t="shared" si="10"/>
        <v>#DIV/0!</v>
      </c>
      <c r="X65" s="71" t="e">
        <f t="shared" si="19"/>
        <v>#N/A</v>
      </c>
      <c r="Y65" s="72" t="e">
        <f t="shared" si="20"/>
        <v>#N/A</v>
      </c>
      <c r="AA65" s="19"/>
      <c r="AB65" s="19"/>
    </row>
    <row r="66" spans="1:28" x14ac:dyDescent="0.2">
      <c r="A66" s="33"/>
      <c r="B66" s="34"/>
      <c r="C66" s="34"/>
      <c r="D66" s="34"/>
      <c r="E66" s="33"/>
      <c r="F66" s="33"/>
      <c r="G66" s="60">
        <f t="shared" si="11"/>
        <v>376.19</v>
      </c>
      <c r="H66" s="35"/>
      <c r="I66" s="41" t="e">
        <f t="shared" si="12"/>
        <v>#DIV/0!</v>
      </c>
      <c r="J66" s="36"/>
      <c r="K66" s="37"/>
      <c r="L66" s="36"/>
      <c r="M66" s="64" t="e">
        <f t="shared" si="13"/>
        <v>#DIV/0!</v>
      </c>
      <c r="N66" s="64">
        <f t="shared" si="14"/>
        <v>2.5</v>
      </c>
      <c r="O66" s="63">
        <f t="shared" si="15"/>
        <v>1.58</v>
      </c>
      <c r="P66" s="33" t="s">
        <v>39</v>
      </c>
      <c r="Q66" s="33" t="s">
        <v>10</v>
      </c>
      <c r="R66" s="65">
        <f t="shared" si="16"/>
        <v>0</v>
      </c>
      <c r="S66" s="35"/>
      <c r="T66" s="74" t="str">
        <f t="shared" si="17"/>
        <v>St</v>
      </c>
      <c r="U66" s="67" t="e">
        <f>LOOKUP(S66,{100,200,300,350,400,500,600,700,800,900},{-34.71,-34.71,-15.08,-15.08,0,4.71,4.71,12.39,12.39,12.39})</f>
        <v>#N/A</v>
      </c>
      <c r="V66" s="64">
        <f t="shared" si="18"/>
        <v>51.34</v>
      </c>
      <c r="W66" s="68" t="e">
        <f t="shared" si="10"/>
        <v>#DIV/0!</v>
      </c>
      <c r="X66" s="71" t="e">
        <f t="shared" si="19"/>
        <v>#N/A</v>
      </c>
      <c r="Y66" s="72" t="e">
        <f t="shared" si="20"/>
        <v>#N/A</v>
      </c>
      <c r="Z66" s="2"/>
      <c r="AA66" s="19"/>
      <c r="AB66" s="19"/>
    </row>
    <row r="67" spans="1:28" x14ac:dyDescent="0.2">
      <c r="A67" s="33"/>
      <c r="B67" s="34"/>
      <c r="C67" s="34"/>
      <c r="D67" s="34"/>
      <c r="E67" s="33"/>
      <c r="F67" s="33"/>
      <c r="G67" s="60">
        <f t="shared" si="11"/>
        <v>376.19</v>
      </c>
      <c r="H67" s="35"/>
      <c r="I67" s="41" t="e">
        <f t="shared" si="12"/>
        <v>#DIV/0!</v>
      </c>
      <c r="J67" s="36"/>
      <c r="K67" s="37"/>
      <c r="L67" s="36"/>
      <c r="M67" s="64" t="e">
        <f t="shared" si="13"/>
        <v>#DIV/0!</v>
      </c>
      <c r="N67" s="64">
        <f t="shared" si="14"/>
        <v>2.5</v>
      </c>
      <c r="O67" s="63">
        <f t="shared" si="15"/>
        <v>1.58</v>
      </c>
      <c r="P67" s="33" t="s">
        <v>39</v>
      </c>
      <c r="Q67" s="33" t="s">
        <v>10</v>
      </c>
      <c r="R67" s="65">
        <f t="shared" si="16"/>
        <v>0</v>
      </c>
      <c r="S67" s="35"/>
      <c r="T67" s="74" t="str">
        <f t="shared" si="17"/>
        <v>St</v>
      </c>
      <c r="U67" s="67" t="e">
        <f>LOOKUP(S67,{100,200,300,350,400,500,600,700,800,900},{-34.71,-34.71,-15.08,-15.08,0,4.71,4.71,12.39,12.39,12.39})</f>
        <v>#N/A</v>
      </c>
      <c r="V67" s="64">
        <f t="shared" si="18"/>
        <v>51.34</v>
      </c>
      <c r="W67" s="68" t="e">
        <f t="shared" si="10"/>
        <v>#DIV/0!</v>
      </c>
      <c r="X67" s="71" t="e">
        <f t="shared" si="19"/>
        <v>#N/A</v>
      </c>
      <c r="Y67" s="72" t="e">
        <f t="shared" si="20"/>
        <v>#N/A</v>
      </c>
      <c r="Z67" s="2"/>
      <c r="AA67" s="19"/>
      <c r="AB67" s="19"/>
    </row>
    <row r="68" spans="1:28" x14ac:dyDescent="0.2">
      <c r="A68" s="33"/>
      <c r="B68" s="34"/>
      <c r="C68" s="34"/>
      <c r="D68" s="34"/>
      <c r="E68" s="33"/>
      <c r="F68" s="33"/>
      <c r="G68" s="60">
        <f t="shared" si="11"/>
        <v>376.19</v>
      </c>
      <c r="H68" s="35"/>
      <c r="I68" s="41" t="e">
        <f t="shared" si="12"/>
        <v>#DIV/0!</v>
      </c>
      <c r="J68" s="36"/>
      <c r="K68" s="37"/>
      <c r="L68" s="36"/>
      <c r="M68" s="64" t="e">
        <f t="shared" si="13"/>
        <v>#DIV/0!</v>
      </c>
      <c r="N68" s="64">
        <f t="shared" si="14"/>
        <v>2.5</v>
      </c>
      <c r="O68" s="63">
        <f t="shared" si="15"/>
        <v>1.58</v>
      </c>
      <c r="P68" s="33" t="s">
        <v>39</v>
      </c>
      <c r="Q68" s="33" t="s">
        <v>10</v>
      </c>
      <c r="R68" s="65">
        <f t="shared" si="16"/>
        <v>0</v>
      </c>
      <c r="S68" s="35"/>
      <c r="T68" s="74" t="str">
        <f t="shared" si="17"/>
        <v>St</v>
      </c>
      <c r="U68" s="67" t="e">
        <f>LOOKUP(S68,{100,200,300,350,400,500,600,700,800,900},{-34.71,-34.71,-15.08,-15.08,0,4.71,4.71,12.39,12.39,12.39})</f>
        <v>#N/A</v>
      </c>
      <c r="V68" s="64">
        <f t="shared" si="18"/>
        <v>51.34</v>
      </c>
      <c r="W68" s="68" t="e">
        <f t="shared" si="10"/>
        <v>#DIV/0!</v>
      </c>
      <c r="X68" s="71" t="e">
        <f t="shared" si="19"/>
        <v>#N/A</v>
      </c>
      <c r="Y68" s="72" t="e">
        <f t="shared" si="20"/>
        <v>#N/A</v>
      </c>
      <c r="Z68" s="2"/>
      <c r="AA68" s="19"/>
      <c r="AB68" s="19"/>
    </row>
  </sheetData>
  <sheetProtection insertRows="0" selectLockedCells="1"/>
  <sortState xmlns:xlrd2="http://schemas.microsoft.com/office/spreadsheetml/2017/richdata2" ref="A7:Y68">
    <sortCondition descending="1" ref="W7:W68"/>
    <sortCondition descending="1" ref="X7:X68"/>
    <sortCondition descending="1" ref="V7:V68"/>
  </sortState>
  <mergeCells count="1">
    <mergeCell ref="AA8:AB8"/>
  </mergeCells>
  <conditionalFormatting sqref="H7:H68">
    <cfRule type="cellIs" dxfId="30" priority="8" operator="lessThan">
      <formula>700</formula>
    </cfRule>
    <cfRule type="cellIs" dxfId="29" priority="9" operator="greaterThan">
      <formula>1000</formula>
    </cfRule>
  </conditionalFormatting>
  <conditionalFormatting sqref="I7:I68">
    <cfRule type="cellIs" dxfId="28" priority="14" operator="lessThan">
      <formula>55</formula>
    </cfRule>
    <cfRule type="cellIs" dxfId="27" priority="15" operator="greaterThan">
      <formula>68</formula>
    </cfRule>
  </conditionalFormatting>
  <conditionalFormatting sqref="J7:J68">
    <cfRule type="cellIs" dxfId="26" priority="6" operator="lessThan">
      <formula>0.199</formula>
    </cfRule>
    <cfRule type="cellIs" dxfId="25" priority="7" operator="greaterThan">
      <formula>0.8</formula>
    </cfRule>
  </conditionalFormatting>
  <conditionalFormatting sqref="L7:L68">
    <cfRule type="cellIs" dxfId="24" priority="4" operator="lessThan">
      <formula>11.5</formula>
    </cfRule>
    <cfRule type="cellIs" dxfId="23" priority="5" operator="greaterThan">
      <formula>17.5</formula>
    </cfRule>
  </conditionalFormatting>
  <conditionalFormatting sqref="N7:N68">
    <cfRule type="cellIs" dxfId="22" priority="22" operator="greaterThan">
      <formula>3.99</formula>
    </cfRule>
  </conditionalFormatting>
  <conditionalFormatting sqref="Q7:Q68">
    <cfRule type="cellIs" dxfId="21" priority="21" operator="equal">
      <formula>"Y"</formula>
    </cfRule>
  </conditionalFormatting>
  <conditionalFormatting sqref="T7:T68">
    <cfRule type="cellIs" dxfId="20" priority="3" operator="equal">
      <formula>"Ch-"</formula>
    </cfRule>
    <cfRule type="cellIs" dxfId="19" priority="18" operator="equal">
      <formula>"Se-"</formula>
    </cfRule>
    <cfRule type="cellIs" dxfId="18" priority="19" operator="equal">
      <formula>"Se+"</formula>
    </cfRule>
    <cfRule type="cellIs" dxfId="17" priority="20" operator="equal">
      <formula>"St"</formula>
    </cfRule>
  </conditionalFormatting>
  <conditionalFormatting sqref="V7:V68">
    <cfRule type="cellIs" dxfId="16" priority="17" operator="lessThan">
      <formula>51</formula>
    </cfRule>
  </conditionalFormatting>
  <conditionalFormatting sqref="W7:W68">
    <cfRule type="cellIs" dxfId="15" priority="1" operator="equal">
      <formula>"N"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3457-5A20-4CB7-B02A-D38351841722}">
  <dimension ref="A1:R77"/>
  <sheetViews>
    <sheetView workbookViewId="0">
      <selection activeCell="C78" sqref="C78"/>
    </sheetView>
  </sheetViews>
  <sheetFormatPr defaultRowHeight="15" x14ac:dyDescent="0.25"/>
  <sheetData>
    <row r="1" spans="1:18" s="1" customFormat="1" ht="12.75" x14ac:dyDescent="0.2">
      <c r="A1" s="1" t="s">
        <v>0</v>
      </c>
      <c r="B1" s="11">
        <f>'2025 - Carcass'!B1</f>
        <v>0</v>
      </c>
      <c r="C1" s="12"/>
      <c r="F1" s="42"/>
      <c r="I1" s="42"/>
      <c r="J1" s="42"/>
      <c r="K1" s="42"/>
      <c r="L1" s="42"/>
      <c r="M1" s="42"/>
      <c r="N1" s="15"/>
      <c r="O1" s="15"/>
      <c r="Q1" s="15"/>
      <c r="R1" s="15"/>
    </row>
    <row r="2" spans="1:18" s="20" customFormat="1" ht="12.75" x14ac:dyDescent="0.2">
      <c r="A2" s="15"/>
      <c r="B2" s="15"/>
      <c r="C2" s="15"/>
      <c r="D2" s="15"/>
      <c r="E2" s="16" t="s">
        <v>1</v>
      </c>
      <c r="F2" s="16" t="s">
        <v>2</v>
      </c>
      <c r="G2" s="17" t="s">
        <v>3</v>
      </c>
      <c r="H2" s="18" t="s">
        <v>4</v>
      </c>
      <c r="I2" s="15"/>
      <c r="J2" s="15"/>
      <c r="K2" s="15"/>
      <c r="L2" s="15"/>
      <c r="M2" s="15"/>
      <c r="N2" s="28"/>
      <c r="O2" s="28"/>
      <c r="P2" s="2"/>
      <c r="Q2" s="19"/>
      <c r="R2" s="19"/>
    </row>
    <row r="3" spans="1:18" s="20" customFormat="1" ht="12.75" x14ac:dyDescent="0.2">
      <c r="A3" s="15"/>
      <c r="B3" s="15"/>
      <c r="C3" s="15"/>
      <c r="D3" s="15"/>
      <c r="E3" s="21" t="s">
        <v>5</v>
      </c>
      <c r="F3" s="21" t="s">
        <v>6</v>
      </c>
      <c r="G3" s="22" t="s">
        <v>7</v>
      </c>
      <c r="H3" s="23" t="s">
        <v>8</v>
      </c>
      <c r="I3" s="43" t="s">
        <v>9</v>
      </c>
      <c r="J3" s="15"/>
      <c r="K3" s="43" t="s">
        <v>11</v>
      </c>
      <c r="L3" s="15"/>
      <c r="M3" s="43" t="s">
        <v>12</v>
      </c>
      <c r="N3" s="28"/>
      <c r="O3" s="28"/>
      <c r="P3" s="2"/>
      <c r="Q3" s="19"/>
      <c r="R3" s="19"/>
    </row>
    <row r="4" spans="1:18" s="20" customFormat="1" ht="12.75" x14ac:dyDescent="0.2">
      <c r="A4" s="25" t="s">
        <v>13</v>
      </c>
      <c r="B4" s="26" t="s">
        <v>13</v>
      </c>
      <c r="C4" s="26" t="s">
        <v>13</v>
      </c>
      <c r="D4" s="27" t="s">
        <v>13</v>
      </c>
      <c r="E4" s="26" t="s">
        <v>13</v>
      </c>
      <c r="F4" s="26" t="s">
        <v>13</v>
      </c>
      <c r="G4" s="26" t="s">
        <v>13</v>
      </c>
      <c r="H4" s="27" t="s">
        <v>13</v>
      </c>
      <c r="I4" s="44" t="s">
        <v>13</v>
      </c>
      <c r="J4" s="28"/>
      <c r="K4" s="27" t="s">
        <v>13</v>
      </c>
      <c r="L4" s="28"/>
      <c r="M4" s="44" t="s">
        <v>13</v>
      </c>
      <c r="N4" s="15"/>
      <c r="O4" s="45"/>
      <c r="P4" s="28"/>
      <c r="Q4" s="19"/>
      <c r="R4" s="19"/>
    </row>
    <row r="5" spans="1:18" s="20" customFormat="1" ht="13.5" thickBot="1" x14ac:dyDescent="0.25">
      <c r="A5" s="2"/>
      <c r="B5" s="2"/>
      <c r="C5" s="2"/>
      <c r="D5" s="2"/>
      <c r="E5" s="2"/>
      <c r="F5" s="28"/>
      <c r="G5" s="28"/>
      <c r="H5" s="28"/>
      <c r="I5" s="28"/>
      <c r="J5" s="28"/>
      <c r="K5" s="28"/>
      <c r="L5" s="28"/>
      <c r="M5" s="28"/>
      <c r="N5" s="15"/>
      <c r="O5" s="45"/>
      <c r="P5" s="28"/>
      <c r="Q5" s="19"/>
      <c r="R5" s="19"/>
    </row>
    <row r="6" spans="1:18" s="2" customFormat="1" ht="13.5" thickBot="1" x14ac:dyDescent="0.25">
      <c r="A6" s="29" t="s">
        <v>14</v>
      </c>
      <c r="B6" s="29" t="s">
        <v>15</v>
      </c>
      <c r="C6" s="29" t="s">
        <v>16</v>
      </c>
      <c r="D6" s="29" t="s">
        <v>19</v>
      </c>
      <c r="E6" s="29" t="s">
        <v>21</v>
      </c>
      <c r="F6" s="29" t="s">
        <v>22</v>
      </c>
      <c r="G6" s="29" t="s">
        <v>23</v>
      </c>
      <c r="H6" s="29" t="s">
        <v>25</v>
      </c>
      <c r="I6" s="29" t="s">
        <v>27</v>
      </c>
      <c r="J6" s="29" t="s">
        <v>71</v>
      </c>
      <c r="K6" s="29" t="s">
        <v>33</v>
      </c>
      <c r="L6" s="29" t="s">
        <v>72</v>
      </c>
      <c r="M6" s="29" t="s">
        <v>35</v>
      </c>
      <c r="N6" s="29" t="s">
        <v>36</v>
      </c>
      <c r="O6" s="29" t="s">
        <v>37</v>
      </c>
      <c r="P6" s="15"/>
      <c r="Q6" s="19"/>
      <c r="R6" s="19"/>
    </row>
    <row r="7" spans="1:18" x14ac:dyDescent="0.25">
      <c r="A7" s="97">
        <f>'2025 - Carcass'!A7</f>
        <v>0</v>
      </c>
      <c r="B7" s="98">
        <f>'2025 - Carcass'!B7</f>
        <v>0</v>
      </c>
      <c r="C7" s="98">
        <f>'2025 - Carcass'!C7</f>
        <v>0</v>
      </c>
      <c r="D7" s="104">
        <f>'2025 - Carcass'!F7</f>
        <v>0</v>
      </c>
      <c r="E7" s="97">
        <f>'2025 - Carcass'!H7</f>
        <v>0</v>
      </c>
      <c r="F7" s="97" t="e">
        <f>'2025 - Carcass'!I7</f>
        <v>#DIV/0!</v>
      </c>
      <c r="G7" s="99">
        <f>'2025 - Carcass'!J7</f>
        <v>0</v>
      </c>
      <c r="H7" s="97">
        <f>'2025 - Carcass'!L7</f>
        <v>0</v>
      </c>
      <c r="I7" s="99">
        <f>'2025 - Carcass'!N7</f>
        <v>2.5</v>
      </c>
      <c r="J7" s="100">
        <f>'2025 - Carcass'!O7</f>
        <v>1.58</v>
      </c>
      <c r="K7" s="97" t="str">
        <f>'2025 - Carcass'!T7</f>
        <v>St</v>
      </c>
      <c r="L7" s="105" t="e">
        <f>'2025 - Carcass'!U7</f>
        <v>#N/A</v>
      </c>
      <c r="M7" s="99">
        <f>'2025 - Carcass'!V7</f>
        <v>51.34</v>
      </c>
      <c r="N7" s="97" t="e">
        <f>'2025 - Carcass'!W7</f>
        <v>#DIV/0!</v>
      </c>
      <c r="O7" s="97" t="e">
        <f>'2025 - Carcass'!X7</f>
        <v>#N/A</v>
      </c>
    </row>
    <row r="8" spans="1:18" x14ac:dyDescent="0.25">
      <c r="A8" s="97">
        <f>'2025 - Carcass'!A8</f>
        <v>0</v>
      </c>
      <c r="B8" s="98">
        <f>'2025 - Carcass'!B8</f>
        <v>0</v>
      </c>
      <c r="C8" s="98">
        <f>'2025 - Carcass'!C8</f>
        <v>0</v>
      </c>
      <c r="D8" s="104">
        <f>'2025 - Carcass'!F8</f>
        <v>0</v>
      </c>
      <c r="E8" s="97">
        <f>'2025 - Carcass'!H8</f>
        <v>0</v>
      </c>
      <c r="F8" s="97" t="e">
        <f>'2025 - Carcass'!I8</f>
        <v>#DIV/0!</v>
      </c>
      <c r="G8" s="99">
        <f>'2025 - Carcass'!J8</f>
        <v>0</v>
      </c>
      <c r="H8" s="97">
        <f>'2025 - Carcass'!L8</f>
        <v>0</v>
      </c>
      <c r="I8" s="99">
        <f>'2025 - Carcass'!N8</f>
        <v>2.5</v>
      </c>
      <c r="J8" s="100">
        <f>'2025 - Carcass'!O8</f>
        <v>1.58</v>
      </c>
      <c r="K8" s="97" t="str">
        <f>'2025 - Carcass'!T8</f>
        <v>St</v>
      </c>
      <c r="L8" s="105" t="e">
        <f>'2025 - Carcass'!U8</f>
        <v>#N/A</v>
      </c>
      <c r="M8" s="99">
        <f>'2025 - Carcass'!V8</f>
        <v>51.34</v>
      </c>
      <c r="N8" s="97" t="e">
        <f>'2025 - Carcass'!W8</f>
        <v>#DIV/0!</v>
      </c>
      <c r="O8" s="97" t="e">
        <f>'2025 - Carcass'!X8</f>
        <v>#N/A</v>
      </c>
    </row>
    <row r="9" spans="1:18" x14ac:dyDescent="0.25">
      <c r="A9" s="97">
        <f>'2025 - Carcass'!A9</f>
        <v>0</v>
      </c>
      <c r="B9" s="98">
        <f>'2025 - Carcass'!B9</f>
        <v>0</v>
      </c>
      <c r="C9" s="98">
        <f>'2025 - Carcass'!C9</f>
        <v>0</v>
      </c>
      <c r="D9" s="104">
        <f>'2025 - Carcass'!F9</f>
        <v>0</v>
      </c>
      <c r="E9" s="97">
        <f>'2025 - Carcass'!H9</f>
        <v>0</v>
      </c>
      <c r="F9" s="97" t="e">
        <f>'2025 - Carcass'!I9</f>
        <v>#DIV/0!</v>
      </c>
      <c r="G9" s="99">
        <f>'2025 - Carcass'!J9</f>
        <v>0</v>
      </c>
      <c r="H9" s="97">
        <f>'2025 - Carcass'!L9</f>
        <v>0</v>
      </c>
      <c r="I9" s="99">
        <f>'2025 - Carcass'!N9</f>
        <v>2.5</v>
      </c>
      <c r="J9" s="100">
        <f>'2025 - Carcass'!O9</f>
        <v>1.58</v>
      </c>
      <c r="K9" s="97" t="str">
        <f>'2025 - Carcass'!T9</f>
        <v>St</v>
      </c>
      <c r="L9" s="105" t="e">
        <f>'2025 - Carcass'!U9</f>
        <v>#N/A</v>
      </c>
      <c r="M9" s="99">
        <f>'2025 - Carcass'!V9</f>
        <v>51.34</v>
      </c>
      <c r="N9" s="97" t="e">
        <f>'2025 - Carcass'!W9</f>
        <v>#DIV/0!</v>
      </c>
      <c r="O9" s="97" t="e">
        <f>'2025 - Carcass'!X9</f>
        <v>#N/A</v>
      </c>
    </row>
    <row r="10" spans="1:18" x14ac:dyDescent="0.25">
      <c r="A10" s="97">
        <f>'2025 - Carcass'!A10</f>
        <v>0</v>
      </c>
      <c r="B10" s="98">
        <f>'2025 - Carcass'!B10</f>
        <v>0</v>
      </c>
      <c r="C10" s="98">
        <f>'2025 - Carcass'!C10</f>
        <v>0</v>
      </c>
      <c r="D10" s="104">
        <f>'2025 - Carcass'!F10</f>
        <v>0</v>
      </c>
      <c r="E10" s="97">
        <f>'2025 - Carcass'!H10</f>
        <v>0</v>
      </c>
      <c r="F10" s="97" t="e">
        <f>'2025 - Carcass'!I10</f>
        <v>#DIV/0!</v>
      </c>
      <c r="G10" s="99">
        <f>'2025 - Carcass'!J10</f>
        <v>0</v>
      </c>
      <c r="H10" s="97">
        <f>'2025 - Carcass'!L10</f>
        <v>0</v>
      </c>
      <c r="I10" s="99">
        <f>'2025 - Carcass'!N10</f>
        <v>2.5</v>
      </c>
      <c r="J10" s="100">
        <f>'2025 - Carcass'!O10</f>
        <v>1.58</v>
      </c>
      <c r="K10" s="97" t="str">
        <f>'2025 - Carcass'!T10</f>
        <v>St</v>
      </c>
      <c r="L10" s="105" t="e">
        <f>'2025 - Carcass'!U10</f>
        <v>#N/A</v>
      </c>
      <c r="M10" s="99">
        <f>'2025 - Carcass'!V10</f>
        <v>51.34</v>
      </c>
      <c r="N10" s="97" t="e">
        <f>'2025 - Carcass'!W10</f>
        <v>#DIV/0!</v>
      </c>
      <c r="O10" s="97" t="e">
        <f>'2025 - Carcass'!X10</f>
        <v>#N/A</v>
      </c>
    </row>
    <row r="11" spans="1:18" x14ac:dyDescent="0.25">
      <c r="A11" s="97">
        <f>'2025 - Carcass'!A11</f>
        <v>0</v>
      </c>
      <c r="B11" s="98">
        <f>'2025 - Carcass'!B11</f>
        <v>0</v>
      </c>
      <c r="C11" s="98">
        <f>'2025 - Carcass'!C11</f>
        <v>0</v>
      </c>
      <c r="D11" s="104">
        <f>'2025 - Carcass'!F11</f>
        <v>0</v>
      </c>
      <c r="E11" s="97">
        <f>'2025 - Carcass'!H11</f>
        <v>0</v>
      </c>
      <c r="F11" s="97" t="e">
        <f>'2025 - Carcass'!I11</f>
        <v>#DIV/0!</v>
      </c>
      <c r="G11" s="99">
        <f>'2025 - Carcass'!J11</f>
        <v>0</v>
      </c>
      <c r="H11" s="97">
        <f>'2025 - Carcass'!L11</f>
        <v>0</v>
      </c>
      <c r="I11" s="99">
        <f>'2025 - Carcass'!N11</f>
        <v>2.5</v>
      </c>
      <c r="J11" s="100">
        <f>'2025 - Carcass'!O11</f>
        <v>1.58</v>
      </c>
      <c r="K11" s="97" t="str">
        <f>'2025 - Carcass'!T11</f>
        <v>St</v>
      </c>
      <c r="L11" s="105" t="e">
        <f>'2025 - Carcass'!U11</f>
        <v>#N/A</v>
      </c>
      <c r="M11" s="99">
        <f>'2025 - Carcass'!V11</f>
        <v>51.34</v>
      </c>
      <c r="N11" s="97" t="e">
        <f>'2025 - Carcass'!W11</f>
        <v>#DIV/0!</v>
      </c>
      <c r="O11" s="97" t="e">
        <f>'2025 - Carcass'!X11</f>
        <v>#N/A</v>
      </c>
    </row>
    <row r="12" spans="1:18" x14ac:dyDescent="0.25">
      <c r="A12" s="97">
        <f>'2025 - Carcass'!A12</f>
        <v>0</v>
      </c>
      <c r="B12" s="98">
        <f>'2025 - Carcass'!B12</f>
        <v>0</v>
      </c>
      <c r="C12" s="98">
        <f>'2025 - Carcass'!C12</f>
        <v>0</v>
      </c>
      <c r="D12" s="104">
        <f>'2025 - Carcass'!F12</f>
        <v>0</v>
      </c>
      <c r="E12" s="97">
        <f>'2025 - Carcass'!H12</f>
        <v>0</v>
      </c>
      <c r="F12" s="97" t="e">
        <f>'2025 - Carcass'!I12</f>
        <v>#DIV/0!</v>
      </c>
      <c r="G12" s="99">
        <f>'2025 - Carcass'!J12</f>
        <v>0</v>
      </c>
      <c r="H12" s="97">
        <f>'2025 - Carcass'!L12</f>
        <v>0</v>
      </c>
      <c r="I12" s="99">
        <f>'2025 - Carcass'!N12</f>
        <v>2.5</v>
      </c>
      <c r="J12" s="100">
        <f>'2025 - Carcass'!O12</f>
        <v>1.58</v>
      </c>
      <c r="K12" s="97" t="str">
        <f>'2025 - Carcass'!T12</f>
        <v>St</v>
      </c>
      <c r="L12" s="105" t="e">
        <f>'2025 - Carcass'!U12</f>
        <v>#N/A</v>
      </c>
      <c r="M12" s="99">
        <f>'2025 - Carcass'!V12</f>
        <v>51.34</v>
      </c>
      <c r="N12" s="97" t="e">
        <f>'2025 - Carcass'!W12</f>
        <v>#DIV/0!</v>
      </c>
      <c r="O12" s="97" t="e">
        <f>'2025 - Carcass'!X12</f>
        <v>#N/A</v>
      </c>
    </row>
    <row r="13" spans="1:18" x14ac:dyDescent="0.25">
      <c r="A13" s="97">
        <f>'2025 - Carcass'!A13</f>
        <v>0</v>
      </c>
      <c r="B13" s="98">
        <f>'2025 - Carcass'!B13</f>
        <v>0</v>
      </c>
      <c r="C13" s="98">
        <f>'2025 - Carcass'!C13</f>
        <v>0</v>
      </c>
      <c r="D13" s="104">
        <f>'2025 - Carcass'!F13</f>
        <v>0</v>
      </c>
      <c r="E13" s="97">
        <f>'2025 - Carcass'!H13</f>
        <v>0</v>
      </c>
      <c r="F13" s="97" t="e">
        <f>'2025 - Carcass'!I13</f>
        <v>#DIV/0!</v>
      </c>
      <c r="G13" s="99">
        <f>'2025 - Carcass'!J13</f>
        <v>0</v>
      </c>
      <c r="H13" s="97">
        <f>'2025 - Carcass'!L13</f>
        <v>0</v>
      </c>
      <c r="I13" s="99">
        <f>'2025 - Carcass'!N13</f>
        <v>2.5</v>
      </c>
      <c r="J13" s="100">
        <f>'2025 - Carcass'!O13</f>
        <v>1.58</v>
      </c>
      <c r="K13" s="97" t="str">
        <f>'2025 - Carcass'!T13</f>
        <v>St</v>
      </c>
      <c r="L13" s="105" t="e">
        <f>'2025 - Carcass'!U13</f>
        <v>#N/A</v>
      </c>
      <c r="M13" s="99">
        <f>'2025 - Carcass'!V13</f>
        <v>51.34</v>
      </c>
      <c r="N13" s="97" t="e">
        <f>'2025 - Carcass'!W13</f>
        <v>#DIV/0!</v>
      </c>
      <c r="O13" s="97" t="e">
        <f>'2025 - Carcass'!X13</f>
        <v>#N/A</v>
      </c>
    </row>
    <row r="14" spans="1:18" x14ac:dyDescent="0.25">
      <c r="A14" s="97">
        <f>'2025 - Carcass'!A14</f>
        <v>0</v>
      </c>
      <c r="B14" s="98">
        <f>'2025 - Carcass'!B14</f>
        <v>0</v>
      </c>
      <c r="C14" s="98">
        <f>'2025 - Carcass'!C14</f>
        <v>0</v>
      </c>
      <c r="D14" s="104">
        <f>'2025 - Carcass'!F14</f>
        <v>0</v>
      </c>
      <c r="E14" s="97">
        <f>'2025 - Carcass'!H14</f>
        <v>0</v>
      </c>
      <c r="F14" s="97" t="e">
        <f>'2025 - Carcass'!I14</f>
        <v>#DIV/0!</v>
      </c>
      <c r="G14" s="99">
        <f>'2025 - Carcass'!J14</f>
        <v>0</v>
      </c>
      <c r="H14" s="97">
        <f>'2025 - Carcass'!L14</f>
        <v>0</v>
      </c>
      <c r="I14" s="99">
        <f>'2025 - Carcass'!N14</f>
        <v>2.5</v>
      </c>
      <c r="J14" s="100">
        <f>'2025 - Carcass'!O14</f>
        <v>1.58</v>
      </c>
      <c r="K14" s="97" t="str">
        <f>'2025 - Carcass'!T14</f>
        <v>St</v>
      </c>
      <c r="L14" s="105" t="e">
        <f>'2025 - Carcass'!U14</f>
        <v>#N/A</v>
      </c>
      <c r="M14" s="99">
        <f>'2025 - Carcass'!V14</f>
        <v>51.34</v>
      </c>
      <c r="N14" s="97" t="e">
        <f>'2025 - Carcass'!W14</f>
        <v>#DIV/0!</v>
      </c>
      <c r="O14" s="97" t="e">
        <f>'2025 - Carcass'!X14</f>
        <v>#N/A</v>
      </c>
    </row>
    <row r="15" spans="1:18" x14ac:dyDescent="0.25">
      <c r="A15" s="97">
        <f>'2025 - Carcass'!A15</f>
        <v>0</v>
      </c>
      <c r="B15" s="98">
        <f>'2025 - Carcass'!B15</f>
        <v>0</v>
      </c>
      <c r="C15" s="98">
        <f>'2025 - Carcass'!C15</f>
        <v>0</v>
      </c>
      <c r="D15" s="104">
        <f>'2025 - Carcass'!F15</f>
        <v>0</v>
      </c>
      <c r="E15" s="97">
        <f>'2025 - Carcass'!H15</f>
        <v>0</v>
      </c>
      <c r="F15" s="97" t="e">
        <f>'2025 - Carcass'!I15</f>
        <v>#DIV/0!</v>
      </c>
      <c r="G15" s="99">
        <f>'2025 - Carcass'!J15</f>
        <v>0</v>
      </c>
      <c r="H15" s="97">
        <f>'2025 - Carcass'!L15</f>
        <v>0</v>
      </c>
      <c r="I15" s="99">
        <f>'2025 - Carcass'!N15</f>
        <v>2.5</v>
      </c>
      <c r="J15" s="100">
        <f>'2025 - Carcass'!O15</f>
        <v>1.58</v>
      </c>
      <c r="K15" s="97" t="str">
        <f>'2025 - Carcass'!T15</f>
        <v>St</v>
      </c>
      <c r="L15" s="105" t="e">
        <f>'2025 - Carcass'!U15</f>
        <v>#N/A</v>
      </c>
      <c r="M15" s="99">
        <f>'2025 - Carcass'!V15</f>
        <v>51.34</v>
      </c>
      <c r="N15" s="97" t="e">
        <f>'2025 - Carcass'!W15</f>
        <v>#DIV/0!</v>
      </c>
      <c r="O15" s="97" t="e">
        <f>'2025 - Carcass'!X15</f>
        <v>#N/A</v>
      </c>
    </row>
    <row r="16" spans="1:18" x14ac:dyDescent="0.25">
      <c r="A16" s="97">
        <f>'2025 - Carcass'!A16</f>
        <v>0</v>
      </c>
      <c r="B16" s="98">
        <f>'2025 - Carcass'!B16</f>
        <v>0</v>
      </c>
      <c r="C16" s="98">
        <f>'2025 - Carcass'!C16</f>
        <v>0</v>
      </c>
      <c r="D16" s="104">
        <f>'2025 - Carcass'!F16</f>
        <v>0</v>
      </c>
      <c r="E16" s="97">
        <f>'2025 - Carcass'!H16</f>
        <v>0</v>
      </c>
      <c r="F16" s="97" t="e">
        <f>'2025 - Carcass'!I16</f>
        <v>#DIV/0!</v>
      </c>
      <c r="G16" s="99">
        <f>'2025 - Carcass'!J16</f>
        <v>0</v>
      </c>
      <c r="H16" s="97">
        <f>'2025 - Carcass'!L16</f>
        <v>0</v>
      </c>
      <c r="I16" s="99">
        <f>'2025 - Carcass'!N16</f>
        <v>2.5</v>
      </c>
      <c r="J16" s="100">
        <f>'2025 - Carcass'!O16</f>
        <v>1.58</v>
      </c>
      <c r="K16" s="97" t="str">
        <f>'2025 - Carcass'!T16</f>
        <v>St</v>
      </c>
      <c r="L16" s="105" t="e">
        <f>'2025 - Carcass'!U16</f>
        <v>#N/A</v>
      </c>
      <c r="M16" s="99">
        <f>'2025 - Carcass'!V16</f>
        <v>51.34</v>
      </c>
      <c r="N16" s="97" t="e">
        <f>'2025 - Carcass'!W16</f>
        <v>#DIV/0!</v>
      </c>
      <c r="O16" s="97" t="e">
        <f>'2025 - Carcass'!X16</f>
        <v>#N/A</v>
      </c>
    </row>
    <row r="17" spans="1:15" x14ac:dyDescent="0.25">
      <c r="A17" s="97">
        <f>'2025 - Carcass'!A17</f>
        <v>0</v>
      </c>
      <c r="B17" s="98">
        <f>'2025 - Carcass'!B17</f>
        <v>0</v>
      </c>
      <c r="C17" s="98">
        <f>'2025 - Carcass'!C17</f>
        <v>0</v>
      </c>
      <c r="D17" s="104">
        <f>'2025 - Carcass'!F17</f>
        <v>0</v>
      </c>
      <c r="E17" s="97">
        <f>'2025 - Carcass'!H17</f>
        <v>0</v>
      </c>
      <c r="F17" s="97" t="e">
        <f>'2025 - Carcass'!I17</f>
        <v>#DIV/0!</v>
      </c>
      <c r="G17" s="99">
        <f>'2025 - Carcass'!J17</f>
        <v>0</v>
      </c>
      <c r="H17" s="97">
        <f>'2025 - Carcass'!L17</f>
        <v>0</v>
      </c>
      <c r="I17" s="99">
        <f>'2025 - Carcass'!N17</f>
        <v>2.5</v>
      </c>
      <c r="J17" s="100">
        <f>'2025 - Carcass'!O17</f>
        <v>1.58</v>
      </c>
      <c r="K17" s="97" t="str">
        <f>'2025 - Carcass'!T17</f>
        <v>St</v>
      </c>
      <c r="L17" s="105" t="e">
        <f>'2025 - Carcass'!U17</f>
        <v>#N/A</v>
      </c>
      <c r="M17" s="99">
        <f>'2025 - Carcass'!V17</f>
        <v>51.34</v>
      </c>
      <c r="N17" s="97" t="e">
        <f>'2025 - Carcass'!W17</f>
        <v>#DIV/0!</v>
      </c>
      <c r="O17" s="97" t="e">
        <f>'2025 - Carcass'!X17</f>
        <v>#N/A</v>
      </c>
    </row>
    <row r="18" spans="1:15" x14ac:dyDescent="0.25">
      <c r="A18" s="97">
        <f>'2025 - Carcass'!A18</f>
        <v>0</v>
      </c>
      <c r="B18" s="98">
        <f>'2025 - Carcass'!B18</f>
        <v>0</v>
      </c>
      <c r="C18" s="98">
        <f>'2025 - Carcass'!C18</f>
        <v>0</v>
      </c>
      <c r="D18" s="104">
        <f>'2025 - Carcass'!F18</f>
        <v>0</v>
      </c>
      <c r="E18" s="97">
        <f>'2025 - Carcass'!H18</f>
        <v>0</v>
      </c>
      <c r="F18" s="97" t="e">
        <f>'2025 - Carcass'!I18</f>
        <v>#DIV/0!</v>
      </c>
      <c r="G18" s="99">
        <f>'2025 - Carcass'!J18</f>
        <v>0</v>
      </c>
      <c r="H18" s="97">
        <f>'2025 - Carcass'!L18</f>
        <v>0</v>
      </c>
      <c r="I18" s="99">
        <f>'2025 - Carcass'!N18</f>
        <v>2.5</v>
      </c>
      <c r="J18" s="100">
        <f>'2025 - Carcass'!O18</f>
        <v>1.58</v>
      </c>
      <c r="K18" s="97" t="str">
        <f>'2025 - Carcass'!T18</f>
        <v>St</v>
      </c>
      <c r="L18" s="105" t="e">
        <f>'2025 - Carcass'!U18</f>
        <v>#N/A</v>
      </c>
      <c r="M18" s="99">
        <f>'2025 - Carcass'!V18</f>
        <v>51.34</v>
      </c>
      <c r="N18" s="97" t="e">
        <f>'2025 - Carcass'!W18</f>
        <v>#DIV/0!</v>
      </c>
      <c r="O18" s="97" t="e">
        <f>'2025 - Carcass'!X18</f>
        <v>#N/A</v>
      </c>
    </row>
    <row r="19" spans="1:15" x14ac:dyDescent="0.25">
      <c r="A19" s="97">
        <f>'2025 - Carcass'!A19</f>
        <v>0</v>
      </c>
      <c r="B19" s="98">
        <f>'2025 - Carcass'!B19</f>
        <v>0</v>
      </c>
      <c r="C19" s="98">
        <f>'2025 - Carcass'!C19</f>
        <v>0</v>
      </c>
      <c r="D19" s="104">
        <f>'2025 - Carcass'!F19</f>
        <v>0</v>
      </c>
      <c r="E19" s="97">
        <f>'2025 - Carcass'!H19</f>
        <v>0</v>
      </c>
      <c r="F19" s="97" t="e">
        <f>'2025 - Carcass'!I19</f>
        <v>#DIV/0!</v>
      </c>
      <c r="G19" s="99">
        <f>'2025 - Carcass'!J19</f>
        <v>0</v>
      </c>
      <c r="H19" s="97">
        <f>'2025 - Carcass'!L19</f>
        <v>0</v>
      </c>
      <c r="I19" s="99">
        <f>'2025 - Carcass'!N19</f>
        <v>2.5</v>
      </c>
      <c r="J19" s="100">
        <f>'2025 - Carcass'!O19</f>
        <v>1.58</v>
      </c>
      <c r="K19" s="97" t="str">
        <f>'2025 - Carcass'!T19</f>
        <v>St</v>
      </c>
      <c r="L19" s="105" t="e">
        <f>'2025 - Carcass'!U19</f>
        <v>#N/A</v>
      </c>
      <c r="M19" s="99">
        <f>'2025 - Carcass'!V19</f>
        <v>51.34</v>
      </c>
      <c r="N19" s="97" t="e">
        <f>'2025 - Carcass'!W19</f>
        <v>#DIV/0!</v>
      </c>
      <c r="O19" s="97" t="e">
        <f>'2025 - Carcass'!X19</f>
        <v>#N/A</v>
      </c>
    </row>
    <row r="20" spans="1:15" x14ac:dyDescent="0.25">
      <c r="A20" s="97">
        <f>'2025 - Carcass'!A20</f>
        <v>0</v>
      </c>
      <c r="B20" s="98">
        <f>'2025 - Carcass'!B20</f>
        <v>0</v>
      </c>
      <c r="C20" s="98">
        <f>'2025 - Carcass'!C20</f>
        <v>0</v>
      </c>
      <c r="D20" s="104">
        <f>'2025 - Carcass'!F20</f>
        <v>0</v>
      </c>
      <c r="E20" s="97">
        <f>'2025 - Carcass'!H20</f>
        <v>0</v>
      </c>
      <c r="F20" s="97" t="e">
        <f>'2025 - Carcass'!I20</f>
        <v>#DIV/0!</v>
      </c>
      <c r="G20" s="99">
        <f>'2025 - Carcass'!J20</f>
        <v>0</v>
      </c>
      <c r="H20" s="97">
        <f>'2025 - Carcass'!L20</f>
        <v>0</v>
      </c>
      <c r="I20" s="99">
        <f>'2025 - Carcass'!N20</f>
        <v>2.5</v>
      </c>
      <c r="J20" s="100">
        <f>'2025 - Carcass'!O20</f>
        <v>1.58</v>
      </c>
      <c r="K20" s="97" t="str">
        <f>'2025 - Carcass'!T20</f>
        <v>St</v>
      </c>
      <c r="L20" s="105" t="e">
        <f>'2025 - Carcass'!U20</f>
        <v>#N/A</v>
      </c>
      <c r="M20" s="99">
        <f>'2025 - Carcass'!V20</f>
        <v>51.34</v>
      </c>
      <c r="N20" s="97" t="e">
        <f>'2025 - Carcass'!W20</f>
        <v>#DIV/0!</v>
      </c>
      <c r="O20" s="97" t="e">
        <f>'2025 - Carcass'!X20</f>
        <v>#N/A</v>
      </c>
    </row>
    <row r="21" spans="1:15" x14ac:dyDescent="0.25">
      <c r="A21" s="97">
        <f>'2025 - Carcass'!A21</f>
        <v>0</v>
      </c>
      <c r="B21" s="98">
        <f>'2025 - Carcass'!B21</f>
        <v>0</v>
      </c>
      <c r="C21" s="98">
        <f>'2025 - Carcass'!C21</f>
        <v>0</v>
      </c>
      <c r="D21" s="104">
        <f>'2025 - Carcass'!F21</f>
        <v>0</v>
      </c>
      <c r="E21" s="97">
        <f>'2025 - Carcass'!H21</f>
        <v>0</v>
      </c>
      <c r="F21" s="97" t="e">
        <f>'2025 - Carcass'!I21</f>
        <v>#DIV/0!</v>
      </c>
      <c r="G21" s="99">
        <f>'2025 - Carcass'!J21</f>
        <v>0</v>
      </c>
      <c r="H21" s="97">
        <f>'2025 - Carcass'!L21</f>
        <v>0</v>
      </c>
      <c r="I21" s="99">
        <f>'2025 - Carcass'!N21</f>
        <v>2.5</v>
      </c>
      <c r="J21" s="100">
        <f>'2025 - Carcass'!O21</f>
        <v>1.58</v>
      </c>
      <c r="K21" s="97" t="str">
        <f>'2025 - Carcass'!T21</f>
        <v>St</v>
      </c>
      <c r="L21" s="105" t="e">
        <f>'2025 - Carcass'!U21</f>
        <v>#N/A</v>
      </c>
      <c r="M21" s="99">
        <f>'2025 - Carcass'!V21</f>
        <v>51.34</v>
      </c>
      <c r="N21" s="97" t="e">
        <f>'2025 - Carcass'!W21</f>
        <v>#DIV/0!</v>
      </c>
      <c r="O21" s="97" t="e">
        <f>'2025 - Carcass'!X21</f>
        <v>#N/A</v>
      </c>
    </row>
    <row r="22" spans="1:15" x14ac:dyDescent="0.25">
      <c r="A22" s="97">
        <f>'2025 - Carcass'!A22</f>
        <v>0</v>
      </c>
      <c r="B22" s="98">
        <f>'2025 - Carcass'!B22</f>
        <v>0</v>
      </c>
      <c r="C22" s="98">
        <f>'2025 - Carcass'!C22</f>
        <v>0</v>
      </c>
      <c r="D22" s="104">
        <f>'2025 - Carcass'!F22</f>
        <v>0</v>
      </c>
      <c r="E22" s="97">
        <f>'2025 - Carcass'!H22</f>
        <v>0</v>
      </c>
      <c r="F22" s="97" t="e">
        <f>'2025 - Carcass'!I22</f>
        <v>#DIV/0!</v>
      </c>
      <c r="G22" s="99">
        <f>'2025 - Carcass'!J22</f>
        <v>0</v>
      </c>
      <c r="H22" s="97">
        <f>'2025 - Carcass'!L22</f>
        <v>0</v>
      </c>
      <c r="I22" s="99">
        <f>'2025 - Carcass'!N22</f>
        <v>2.5</v>
      </c>
      <c r="J22" s="100">
        <f>'2025 - Carcass'!O22</f>
        <v>1.58</v>
      </c>
      <c r="K22" s="97" t="str">
        <f>'2025 - Carcass'!T22</f>
        <v>St</v>
      </c>
      <c r="L22" s="105" t="e">
        <f>'2025 - Carcass'!U22</f>
        <v>#N/A</v>
      </c>
      <c r="M22" s="99">
        <f>'2025 - Carcass'!V22</f>
        <v>51.34</v>
      </c>
      <c r="N22" s="97" t="e">
        <f>'2025 - Carcass'!W22</f>
        <v>#DIV/0!</v>
      </c>
      <c r="O22" s="97" t="e">
        <f>'2025 - Carcass'!X22</f>
        <v>#N/A</v>
      </c>
    </row>
    <row r="23" spans="1:15" x14ac:dyDescent="0.25">
      <c r="A23" s="97">
        <f>'2025 - Carcass'!A23</f>
        <v>0</v>
      </c>
      <c r="B23" s="98">
        <f>'2025 - Carcass'!B23</f>
        <v>0</v>
      </c>
      <c r="C23" s="98">
        <f>'2025 - Carcass'!C23</f>
        <v>0</v>
      </c>
      <c r="D23" s="104">
        <f>'2025 - Carcass'!F23</f>
        <v>0</v>
      </c>
      <c r="E23" s="97">
        <f>'2025 - Carcass'!H23</f>
        <v>0</v>
      </c>
      <c r="F23" s="97" t="e">
        <f>'2025 - Carcass'!I23</f>
        <v>#DIV/0!</v>
      </c>
      <c r="G23" s="99">
        <f>'2025 - Carcass'!J23</f>
        <v>0</v>
      </c>
      <c r="H23" s="97">
        <f>'2025 - Carcass'!L23</f>
        <v>0</v>
      </c>
      <c r="I23" s="99">
        <f>'2025 - Carcass'!N23</f>
        <v>2.5</v>
      </c>
      <c r="J23" s="100">
        <f>'2025 - Carcass'!O23</f>
        <v>1.58</v>
      </c>
      <c r="K23" s="97" t="str">
        <f>'2025 - Carcass'!T23</f>
        <v>St</v>
      </c>
      <c r="L23" s="105" t="e">
        <f>'2025 - Carcass'!U23</f>
        <v>#N/A</v>
      </c>
      <c r="M23" s="99">
        <f>'2025 - Carcass'!V23</f>
        <v>51.34</v>
      </c>
      <c r="N23" s="97" t="e">
        <f>'2025 - Carcass'!W23</f>
        <v>#DIV/0!</v>
      </c>
      <c r="O23" s="97" t="e">
        <f>'2025 - Carcass'!X23</f>
        <v>#N/A</v>
      </c>
    </row>
    <row r="24" spans="1:15" x14ac:dyDescent="0.25">
      <c r="A24" s="97">
        <f>'2025 - Carcass'!A24</f>
        <v>0</v>
      </c>
      <c r="B24" s="98">
        <f>'2025 - Carcass'!B24</f>
        <v>0</v>
      </c>
      <c r="C24" s="98">
        <f>'2025 - Carcass'!C24</f>
        <v>0</v>
      </c>
      <c r="D24" s="104">
        <f>'2025 - Carcass'!F24</f>
        <v>0</v>
      </c>
      <c r="E24" s="97">
        <f>'2025 - Carcass'!H24</f>
        <v>0</v>
      </c>
      <c r="F24" s="97" t="e">
        <f>'2025 - Carcass'!I24</f>
        <v>#DIV/0!</v>
      </c>
      <c r="G24" s="99">
        <f>'2025 - Carcass'!J24</f>
        <v>0</v>
      </c>
      <c r="H24" s="97">
        <f>'2025 - Carcass'!L24</f>
        <v>0</v>
      </c>
      <c r="I24" s="99">
        <f>'2025 - Carcass'!N24</f>
        <v>2.5</v>
      </c>
      <c r="J24" s="100">
        <f>'2025 - Carcass'!O24</f>
        <v>1.58</v>
      </c>
      <c r="K24" s="97" t="str">
        <f>'2025 - Carcass'!T24</f>
        <v>St</v>
      </c>
      <c r="L24" s="105" t="e">
        <f>'2025 - Carcass'!U24</f>
        <v>#N/A</v>
      </c>
      <c r="M24" s="99">
        <f>'2025 - Carcass'!V24</f>
        <v>51.34</v>
      </c>
      <c r="N24" s="97" t="e">
        <f>'2025 - Carcass'!W24</f>
        <v>#DIV/0!</v>
      </c>
      <c r="O24" s="97" t="e">
        <f>'2025 - Carcass'!X24</f>
        <v>#N/A</v>
      </c>
    </row>
    <row r="25" spans="1:15" x14ac:dyDescent="0.25">
      <c r="A25" s="97">
        <f>'2025 - Carcass'!A25</f>
        <v>0</v>
      </c>
      <c r="B25" s="98">
        <f>'2025 - Carcass'!B25</f>
        <v>0</v>
      </c>
      <c r="C25" s="98">
        <f>'2025 - Carcass'!C25</f>
        <v>0</v>
      </c>
      <c r="D25" s="104">
        <f>'2025 - Carcass'!F25</f>
        <v>0</v>
      </c>
      <c r="E25" s="97">
        <f>'2025 - Carcass'!H25</f>
        <v>0</v>
      </c>
      <c r="F25" s="97" t="e">
        <f>'2025 - Carcass'!I25</f>
        <v>#DIV/0!</v>
      </c>
      <c r="G25" s="99">
        <f>'2025 - Carcass'!J25</f>
        <v>0</v>
      </c>
      <c r="H25" s="97">
        <f>'2025 - Carcass'!L25</f>
        <v>0</v>
      </c>
      <c r="I25" s="99">
        <f>'2025 - Carcass'!N25</f>
        <v>2.5</v>
      </c>
      <c r="J25" s="100">
        <f>'2025 - Carcass'!O25</f>
        <v>1.58</v>
      </c>
      <c r="K25" s="97" t="str">
        <f>'2025 - Carcass'!T25</f>
        <v>St</v>
      </c>
      <c r="L25" s="105" t="e">
        <f>'2025 - Carcass'!U25</f>
        <v>#N/A</v>
      </c>
      <c r="M25" s="99">
        <f>'2025 - Carcass'!V25</f>
        <v>51.34</v>
      </c>
      <c r="N25" s="97" t="e">
        <f>'2025 - Carcass'!W25</f>
        <v>#DIV/0!</v>
      </c>
      <c r="O25" s="97" t="e">
        <f>'2025 - Carcass'!X25</f>
        <v>#N/A</v>
      </c>
    </row>
    <row r="26" spans="1:15" x14ac:dyDescent="0.25">
      <c r="A26" s="97">
        <f>'2025 - Carcass'!A26</f>
        <v>0</v>
      </c>
      <c r="B26" s="98">
        <f>'2025 - Carcass'!B26</f>
        <v>0</v>
      </c>
      <c r="C26" s="98">
        <f>'2025 - Carcass'!C26</f>
        <v>0</v>
      </c>
      <c r="D26" s="104">
        <f>'2025 - Carcass'!F26</f>
        <v>0</v>
      </c>
      <c r="E26" s="97">
        <f>'2025 - Carcass'!H26</f>
        <v>0</v>
      </c>
      <c r="F26" s="97" t="e">
        <f>'2025 - Carcass'!I26</f>
        <v>#DIV/0!</v>
      </c>
      <c r="G26" s="99">
        <f>'2025 - Carcass'!J26</f>
        <v>0</v>
      </c>
      <c r="H26" s="97">
        <f>'2025 - Carcass'!L26</f>
        <v>0</v>
      </c>
      <c r="I26" s="99">
        <f>'2025 - Carcass'!N26</f>
        <v>2.5</v>
      </c>
      <c r="J26" s="100">
        <f>'2025 - Carcass'!O26</f>
        <v>1.58</v>
      </c>
      <c r="K26" s="97" t="str">
        <f>'2025 - Carcass'!T26</f>
        <v>St</v>
      </c>
      <c r="L26" s="105" t="e">
        <f>'2025 - Carcass'!U26</f>
        <v>#N/A</v>
      </c>
      <c r="M26" s="99">
        <f>'2025 - Carcass'!V26</f>
        <v>51.34</v>
      </c>
      <c r="N26" s="97" t="e">
        <f>'2025 - Carcass'!W26</f>
        <v>#DIV/0!</v>
      </c>
      <c r="O26" s="97" t="e">
        <f>'2025 - Carcass'!X26</f>
        <v>#N/A</v>
      </c>
    </row>
    <row r="27" spans="1:15" x14ac:dyDescent="0.25">
      <c r="A27" s="97">
        <f>'2025 - Carcass'!A27</f>
        <v>0</v>
      </c>
      <c r="B27" s="98">
        <f>'2025 - Carcass'!B27</f>
        <v>0</v>
      </c>
      <c r="C27" s="98">
        <f>'2025 - Carcass'!C27</f>
        <v>0</v>
      </c>
      <c r="D27" s="104">
        <f>'2025 - Carcass'!F27</f>
        <v>0</v>
      </c>
      <c r="E27" s="97">
        <f>'2025 - Carcass'!H27</f>
        <v>0</v>
      </c>
      <c r="F27" s="97" t="e">
        <f>'2025 - Carcass'!I27</f>
        <v>#DIV/0!</v>
      </c>
      <c r="G27" s="99">
        <f>'2025 - Carcass'!J27</f>
        <v>0</v>
      </c>
      <c r="H27" s="97">
        <f>'2025 - Carcass'!L27</f>
        <v>0</v>
      </c>
      <c r="I27" s="99">
        <f>'2025 - Carcass'!N27</f>
        <v>2.5</v>
      </c>
      <c r="J27" s="100">
        <f>'2025 - Carcass'!O27</f>
        <v>1.58</v>
      </c>
      <c r="K27" s="97" t="str">
        <f>'2025 - Carcass'!T27</f>
        <v>St</v>
      </c>
      <c r="L27" s="105" t="e">
        <f>'2025 - Carcass'!U27</f>
        <v>#N/A</v>
      </c>
      <c r="M27" s="99">
        <f>'2025 - Carcass'!V27</f>
        <v>51.34</v>
      </c>
      <c r="N27" s="97" t="e">
        <f>'2025 - Carcass'!W27</f>
        <v>#DIV/0!</v>
      </c>
      <c r="O27" s="97" t="e">
        <f>'2025 - Carcass'!X27</f>
        <v>#N/A</v>
      </c>
    </row>
    <row r="28" spans="1:15" x14ac:dyDescent="0.25">
      <c r="A28" s="97">
        <f>'2025 - Carcass'!A28</f>
        <v>0</v>
      </c>
      <c r="B28" s="98">
        <f>'2025 - Carcass'!B28</f>
        <v>0</v>
      </c>
      <c r="C28" s="98">
        <f>'2025 - Carcass'!C28</f>
        <v>0</v>
      </c>
      <c r="D28" s="104">
        <f>'2025 - Carcass'!F28</f>
        <v>0</v>
      </c>
      <c r="E28" s="97">
        <f>'2025 - Carcass'!H28</f>
        <v>0</v>
      </c>
      <c r="F28" s="97" t="e">
        <f>'2025 - Carcass'!I28</f>
        <v>#DIV/0!</v>
      </c>
      <c r="G28" s="99">
        <f>'2025 - Carcass'!J28</f>
        <v>0</v>
      </c>
      <c r="H28" s="97">
        <f>'2025 - Carcass'!L28</f>
        <v>0</v>
      </c>
      <c r="I28" s="99">
        <f>'2025 - Carcass'!N28</f>
        <v>2.5</v>
      </c>
      <c r="J28" s="100">
        <f>'2025 - Carcass'!O28</f>
        <v>1.58</v>
      </c>
      <c r="K28" s="97" t="str">
        <f>'2025 - Carcass'!T28</f>
        <v>St</v>
      </c>
      <c r="L28" s="105" t="e">
        <f>'2025 - Carcass'!U28</f>
        <v>#N/A</v>
      </c>
      <c r="M28" s="99">
        <f>'2025 - Carcass'!V28</f>
        <v>51.34</v>
      </c>
      <c r="N28" s="97" t="e">
        <f>'2025 - Carcass'!W28</f>
        <v>#DIV/0!</v>
      </c>
      <c r="O28" s="97" t="e">
        <f>'2025 - Carcass'!X28</f>
        <v>#N/A</v>
      </c>
    </row>
    <row r="29" spans="1:15" x14ac:dyDescent="0.25">
      <c r="A29" s="97">
        <f>'2025 - Carcass'!A29</f>
        <v>0</v>
      </c>
      <c r="B29" s="98">
        <f>'2025 - Carcass'!B29</f>
        <v>0</v>
      </c>
      <c r="C29" s="98">
        <f>'2025 - Carcass'!C29</f>
        <v>0</v>
      </c>
      <c r="D29" s="104">
        <f>'2025 - Carcass'!F29</f>
        <v>0</v>
      </c>
      <c r="E29" s="97">
        <f>'2025 - Carcass'!H29</f>
        <v>0</v>
      </c>
      <c r="F29" s="97" t="e">
        <f>'2025 - Carcass'!I29</f>
        <v>#DIV/0!</v>
      </c>
      <c r="G29" s="99">
        <f>'2025 - Carcass'!J29</f>
        <v>0</v>
      </c>
      <c r="H29" s="97">
        <f>'2025 - Carcass'!L29</f>
        <v>0</v>
      </c>
      <c r="I29" s="99">
        <f>'2025 - Carcass'!N29</f>
        <v>2.5</v>
      </c>
      <c r="J29" s="100">
        <f>'2025 - Carcass'!O29</f>
        <v>1.58</v>
      </c>
      <c r="K29" s="97" t="str">
        <f>'2025 - Carcass'!T29</f>
        <v>St</v>
      </c>
      <c r="L29" s="105" t="e">
        <f>'2025 - Carcass'!U29</f>
        <v>#N/A</v>
      </c>
      <c r="M29" s="99">
        <f>'2025 - Carcass'!V29</f>
        <v>51.34</v>
      </c>
      <c r="N29" s="97" t="e">
        <f>'2025 - Carcass'!W29</f>
        <v>#DIV/0!</v>
      </c>
      <c r="O29" s="97" t="e">
        <f>'2025 - Carcass'!X29</f>
        <v>#N/A</v>
      </c>
    </row>
    <row r="30" spans="1:15" x14ac:dyDescent="0.25">
      <c r="A30" s="97">
        <f>'2025 - Carcass'!A30</f>
        <v>0</v>
      </c>
      <c r="B30" s="98">
        <f>'2025 - Carcass'!B30</f>
        <v>0</v>
      </c>
      <c r="C30" s="98">
        <f>'2025 - Carcass'!C30</f>
        <v>0</v>
      </c>
      <c r="D30" s="104">
        <f>'2025 - Carcass'!F30</f>
        <v>0</v>
      </c>
      <c r="E30" s="97">
        <f>'2025 - Carcass'!H30</f>
        <v>0</v>
      </c>
      <c r="F30" s="97" t="e">
        <f>'2025 - Carcass'!I30</f>
        <v>#DIV/0!</v>
      </c>
      <c r="G30" s="99">
        <f>'2025 - Carcass'!J30</f>
        <v>0</v>
      </c>
      <c r="H30" s="97">
        <f>'2025 - Carcass'!L30</f>
        <v>0</v>
      </c>
      <c r="I30" s="99">
        <f>'2025 - Carcass'!N30</f>
        <v>2.5</v>
      </c>
      <c r="J30" s="100">
        <f>'2025 - Carcass'!O30</f>
        <v>1.58</v>
      </c>
      <c r="K30" s="97" t="str">
        <f>'2025 - Carcass'!T30</f>
        <v>St</v>
      </c>
      <c r="L30" s="105" t="e">
        <f>'2025 - Carcass'!U30</f>
        <v>#N/A</v>
      </c>
      <c r="M30" s="99">
        <f>'2025 - Carcass'!V30</f>
        <v>51.34</v>
      </c>
      <c r="N30" s="97" t="e">
        <f>'2025 - Carcass'!W30</f>
        <v>#DIV/0!</v>
      </c>
      <c r="O30" s="97" t="e">
        <f>'2025 - Carcass'!X30</f>
        <v>#N/A</v>
      </c>
    </row>
    <row r="31" spans="1:15" x14ac:dyDescent="0.25">
      <c r="A31" s="97">
        <f>'2025 - Carcass'!A31</f>
        <v>0</v>
      </c>
      <c r="B31" s="98">
        <f>'2025 - Carcass'!B31</f>
        <v>0</v>
      </c>
      <c r="C31" s="98">
        <f>'2025 - Carcass'!C31</f>
        <v>0</v>
      </c>
      <c r="D31" s="104">
        <f>'2025 - Carcass'!F31</f>
        <v>0</v>
      </c>
      <c r="E31" s="97">
        <f>'2025 - Carcass'!H31</f>
        <v>0</v>
      </c>
      <c r="F31" s="97" t="e">
        <f>'2025 - Carcass'!I31</f>
        <v>#DIV/0!</v>
      </c>
      <c r="G31" s="99">
        <f>'2025 - Carcass'!J31</f>
        <v>0</v>
      </c>
      <c r="H31" s="97">
        <f>'2025 - Carcass'!L31</f>
        <v>0</v>
      </c>
      <c r="I31" s="99">
        <f>'2025 - Carcass'!N31</f>
        <v>2.5</v>
      </c>
      <c r="J31" s="100">
        <f>'2025 - Carcass'!O31</f>
        <v>1.58</v>
      </c>
      <c r="K31" s="97" t="str">
        <f>'2025 - Carcass'!T31</f>
        <v>St</v>
      </c>
      <c r="L31" s="105" t="e">
        <f>'2025 - Carcass'!U31</f>
        <v>#N/A</v>
      </c>
      <c r="M31" s="99">
        <f>'2025 - Carcass'!V31</f>
        <v>51.34</v>
      </c>
      <c r="N31" s="97" t="e">
        <f>'2025 - Carcass'!W31</f>
        <v>#DIV/0!</v>
      </c>
      <c r="O31" s="97" t="e">
        <f>'2025 - Carcass'!X31</f>
        <v>#N/A</v>
      </c>
    </row>
    <row r="32" spans="1:15" x14ac:dyDescent="0.25">
      <c r="A32" s="97">
        <f>'2025 - Carcass'!A32</f>
        <v>0</v>
      </c>
      <c r="B32" s="98">
        <f>'2025 - Carcass'!B32</f>
        <v>0</v>
      </c>
      <c r="C32" s="98">
        <f>'2025 - Carcass'!C32</f>
        <v>0</v>
      </c>
      <c r="D32" s="104">
        <f>'2025 - Carcass'!F32</f>
        <v>0</v>
      </c>
      <c r="E32" s="97">
        <f>'2025 - Carcass'!H32</f>
        <v>0</v>
      </c>
      <c r="F32" s="97" t="e">
        <f>'2025 - Carcass'!I32</f>
        <v>#DIV/0!</v>
      </c>
      <c r="G32" s="99">
        <f>'2025 - Carcass'!J32</f>
        <v>0</v>
      </c>
      <c r="H32" s="97">
        <f>'2025 - Carcass'!L32</f>
        <v>0</v>
      </c>
      <c r="I32" s="99">
        <f>'2025 - Carcass'!N32</f>
        <v>2.5</v>
      </c>
      <c r="J32" s="100">
        <f>'2025 - Carcass'!O32</f>
        <v>1.58</v>
      </c>
      <c r="K32" s="97" t="str">
        <f>'2025 - Carcass'!T32</f>
        <v>St</v>
      </c>
      <c r="L32" s="105" t="e">
        <f>'2025 - Carcass'!U32</f>
        <v>#N/A</v>
      </c>
      <c r="M32" s="99">
        <f>'2025 - Carcass'!V32</f>
        <v>51.34</v>
      </c>
      <c r="N32" s="97" t="e">
        <f>'2025 - Carcass'!W32</f>
        <v>#DIV/0!</v>
      </c>
      <c r="O32" s="97" t="e">
        <f>'2025 - Carcass'!X32</f>
        <v>#N/A</v>
      </c>
    </row>
    <row r="33" spans="1:15" x14ac:dyDescent="0.25">
      <c r="A33" s="97">
        <f>'2025 - Carcass'!A33</f>
        <v>0</v>
      </c>
      <c r="B33" s="98">
        <f>'2025 - Carcass'!B33</f>
        <v>0</v>
      </c>
      <c r="C33" s="98">
        <f>'2025 - Carcass'!C33</f>
        <v>0</v>
      </c>
      <c r="D33" s="104">
        <f>'2025 - Carcass'!F33</f>
        <v>0</v>
      </c>
      <c r="E33" s="97">
        <f>'2025 - Carcass'!H33</f>
        <v>0</v>
      </c>
      <c r="F33" s="97" t="e">
        <f>'2025 - Carcass'!I33</f>
        <v>#DIV/0!</v>
      </c>
      <c r="G33" s="99">
        <f>'2025 - Carcass'!J33</f>
        <v>0</v>
      </c>
      <c r="H33" s="97">
        <f>'2025 - Carcass'!L33</f>
        <v>0</v>
      </c>
      <c r="I33" s="99">
        <f>'2025 - Carcass'!N33</f>
        <v>2.5</v>
      </c>
      <c r="J33" s="100">
        <f>'2025 - Carcass'!O33</f>
        <v>1.58</v>
      </c>
      <c r="K33" s="97" t="str">
        <f>'2025 - Carcass'!T33</f>
        <v>St</v>
      </c>
      <c r="L33" s="105" t="e">
        <f>'2025 - Carcass'!U33</f>
        <v>#N/A</v>
      </c>
      <c r="M33" s="99">
        <f>'2025 - Carcass'!V33</f>
        <v>51.34</v>
      </c>
      <c r="N33" s="97" t="e">
        <f>'2025 - Carcass'!W33</f>
        <v>#DIV/0!</v>
      </c>
      <c r="O33" s="97" t="e">
        <f>'2025 - Carcass'!X33</f>
        <v>#N/A</v>
      </c>
    </row>
    <row r="34" spans="1:15" x14ac:dyDescent="0.25">
      <c r="A34" s="97">
        <f>'2025 - Carcass'!A34</f>
        <v>0</v>
      </c>
      <c r="B34" s="98">
        <f>'2025 - Carcass'!B34</f>
        <v>0</v>
      </c>
      <c r="C34" s="98">
        <f>'2025 - Carcass'!C34</f>
        <v>0</v>
      </c>
      <c r="D34" s="104">
        <f>'2025 - Carcass'!F34</f>
        <v>0</v>
      </c>
      <c r="E34" s="97">
        <f>'2025 - Carcass'!H34</f>
        <v>0</v>
      </c>
      <c r="F34" s="97" t="e">
        <f>'2025 - Carcass'!I34</f>
        <v>#DIV/0!</v>
      </c>
      <c r="G34" s="99">
        <f>'2025 - Carcass'!J34</f>
        <v>0</v>
      </c>
      <c r="H34" s="97">
        <f>'2025 - Carcass'!L34</f>
        <v>0</v>
      </c>
      <c r="I34" s="99">
        <f>'2025 - Carcass'!N34</f>
        <v>2.5</v>
      </c>
      <c r="J34" s="100">
        <f>'2025 - Carcass'!O34</f>
        <v>1.58</v>
      </c>
      <c r="K34" s="97" t="str">
        <f>'2025 - Carcass'!T34</f>
        <v>St</v>
      </c>
      <c r="L34" s="105" t="e">
        <f>'2025 - Carcass'!U34</f>
        <v>#N/A</v>
      </c>
      <c r="M34" s="99">
        <f>'2025 - Carcass'!V34</f>
        <v>51.34</v>
      </c>
      <c r="N34" s="97" t="e">
        <f>'2025 - Carcass'!W34</f>
        <v>#DIV/0!</v>
      </c>
      <c r="O34" s="97" t="e">
        <f>'2025 - Carcass'!X34</f>
        <v>#N/A</v>
      </c>
    </row>
    <row r="35" spans="1:15" x14ac:dyDescent="0.25">
      <c r="A35" s="97">
        <f>'2025 - Carcass'!A35</f>
        <v>0</v>
      </c>
      <c r="B35" s="98">
        <f>'2025 - Carcass'!B35</f>
        <v>0</v>
      </c>
      <c r="C35" s="98">
        <f>'2025 - Carcass'!C35</f>
        <v>0</v>
      </c>
      <c r="D35" s="104">
        <f>'2025 - Carcass'!F35</f>
        <v>0</v>
      </c>
      <c r="E35" s="97">
        <f>'2025 - Carcass'!H35</f>
        <v>0</v>
      </c>
      <c r="F35" s="97" t="e">
        <f>'2025 - Carcass'!I35</f>
        <v>#DIV/0!</v>
      </c>
      <c r="G35" s="99">
        <f>'2025 - Carcass'!J35</f>
        <v>0</v>
      </c>
      <c r="H35" s="97">
        <f>'2025 - Carcass'!L35</f>
        <v>0</v>
      </c>
      <c r="I35" s="99">
        <f>'2025 - Carcass'!N35</f>
        <v>2.5</v>
      </c>
      <c r="J35" s="100">
        <f>'2025 - Carcass'!O35</f>
        <v>1.58</v>
      </c>
      <c r="K35" s="97" t="str">
        <f>'2025 - Carcass'!T35</f>
        <v>St</v>
      </c>
      <c r="L35" s="105" t="e">
        <f>'2025 - Carcass'!U35</f>
        <v>#N/A</v>
      </c>
      <c r="M35" s="99">
        <f>'2025 - Carcass'!V35</f>
        <v>51.34</v>
      </c>
      <c r="N35" s="97" t="e">
        <f>'2025 - Carcass'!W35</f>
        <v>#DIV/0!</v>
      </c>
      <c r="O35" s="97" t="e">
        <f>'2025 - Carcass'!X35</f>
        <v>#N/A</v>
      </c>
    </row>
    <row r="36" spans="1:15" x14ac:dyDescent="0.25">
      <c r="A36" s="97">
        <f>'2025 - Carcass'!A36</f>
        <v>0</v>
      </c>
      <c r="B36" s="98">
        <f>'2025 - Carcass'!B36</f>
        <v>0</v>
      </c>
      <c r="C36" s="98">
        <f>'2025 - Carcass'!C36</f>
        <v>0</v>
      </c>
      <c r="D36" s="104">
        <f>'2025 - Carcass'!F36</f>
        <v>0</v>
      </c>
      <c r="E36" s="97">
        <f>'2025 - Carcass'!H36</f>
        <v>0</v>
      </c>
      <c r="F36" s="97" t="e">
        <f>'2025 - Carcass'!I36</f>
        <v>#DIV/0!</v>
      </c>
      <c r="G36" s="99">
        <f>'2025 - Carcass'!J36</f>
        <v>0</v>
      </c>
      <c r="H36" s="97">
        <f>'2025 - Carcass'!L36</f>
        <v>0</v>
      </c>
      <c r="I36" s="99">
        <f>'2025 - Carcass'!N36</f>
        <v>2.5</v>
      </c>
      <c r="J36" s="100">
        <f>'2025 - Carcass'!O36</f>
        <v>1.58</v>
      </c>
      <c r="K36" s="97" t="str">
        <f>'2025 - Carcass'!T36</f>
        <v>St</v>
      </c>
      <c r="L36" s="105" t="e">
        <f>'2025 - Carcass'!U36</f>
        <v>#N/A</v>
      </c>
      <c r="M36" s="99">
        <f>'2025 - Carcass'!V36</f>
        <v>51.34</v>
      </c>
      <c r="N36" s="97" t="e">
        <f>'2025 - Carcass'!W36</f>
        <v>#DIV/0!</v>
      </c>
      <c r="O36" s="97" t="e">
        <f>'2025 - Carcass'!X36</f>
        <v>#N/A</v>
      </c>
    </row>
    <row r="37" spans="1:15" x14ac:dyDescent="0.25">
      <c r="A37" s="97">
        <f>'2025 - Carcass'!A37</f>
        <v>0</v>
      </c>
      <c r="B37" s="98">
        <f>'2025 - Carcass'!B37</f>
        <v>0</v>
      </c>
      <c r="C37" s="98">
        <f>'2025 - Carcass'!C37</f>
        <v>0</v>
      </c>
      <c r="D37" s="104">
        <f>'2025 - Carcass'!F37</f>
        <v>0</v>
      </c>
      <c r="E37" s="97">
        <f>'2025 - Carcass'!H37</f>
        <v>0</v>
      </c>
      <c r="F37" s="97" t="e">
        <f>'2025 - Carcass'!I37</f>
        <v>#DIV/0!</v>
      </c>
      <c r="G37" s="99">
        <f>'2025 - Carcass'!J37</f>
        <v>0</v>
      </c>
      <c r="H37" s="97">
        <f>'2025 - Carcass'!L37</f>
        <v>0</v>
      </c>
      <c r="I37" s="99">
        <f>'2025 - Carcass'!N37</f>
        <v>2.5</v>
      </c>
      <c r="J37" s="100">
        <f>'2025 - Carcass'!O37</f>
        <v>1.58</v>
      </c>
      <c r="K37" s="97" t="str">
        <f>'2025 - Carcass'!T37</f>
        <v>St</v>
      </c>
      <c r="L37" s="105" t="e">
        <f>'2025 - Carcass'!U37</f>
        <v>#N/A</v>
      </c>
      <c r="M37" s="99">
        <f>'2025 - Carcass'!V37</f>
        <v>51.34</v>
      </c>
      <c r="N37" s="97" t="e">
        <f>'2025 - Carcass'!W37</f>
        <v>#DIV/0!</v>
      </c>
      <c r="O37" s="97" t="e">
        <f>'2025 - Carcass'!X37</f>
        <v>#N/A</v>
      </c>
    </row>
    <row r="38" spans="1:15" x14ac:dyDescent="0.25">
      <c r="A38" s="97">
        <f>'2025 - Carcass'!A38</f>
        <v>0</v>
      </c>
      <c r="B38" s="98">
        <f>'2025 - Carcass'!B38</f>
        <v>0</v>
      </c>
      <c r="C38" s="98">
        <f>'2025 - Carcass'!C38</f>
        <v>0</v>
      </c>
      <c r="D38" s="104">
        <f>'2025 - Carcass'!F38</f>
        <v>0</v>
      </c>
      <c r="E38" s="97">
        <f>'2025 - Carcass'!H38</f>
        <v>0</v>
      </c>
      <c r="F38" s="97" t="e">
        <f>'2025 - Carcass'!I38</f>
        <v>#DIV/0!</v>
      </c>
      <c r="G38" s="99">
        <f>'2025 - Carcass'!J38</f>
        <v>0</v>
      </c>
      <c r="H38" s="97">
        <f>'2025 - Carcass'!L38</f>
        <v>0</v>
      </c>
      <c r="I38" s="99">
        <f>'2025 - Carcass'!N38</f>
        <v>2.5</v>
      </c>
      <c r="J38" s="100">
        <f>'2025 - Carcass'!O38</f>
        <v>1.58</v>
      </c>
      <c r="K38" s="97" t="str">
        <f>'2025 - Carcass'!T38</f>
        <v>St</v>
      </c>
      <c r="L38" s="105" t="e">
        <f>'2025 - Carcass'!U38</f>
        <v>#N/A</v>
      </c>
      <c r="M38" s="99">
        <f>'2025 - Carcass'!V38</f>
        <v>51.34</v>
      </c>
      <c r="N38" s="97" t="e">
        <f>'2025 - Carcass'!W38</f>
        <v>#DIV/0!</v>
      </c>
      <c r="O38" s="97" t="e">
        <f>'2025 - Carcass'!X38</f>
        <v>#N/A</v>
      </c>
    </row>
    <row r="39" spans="1:15" x14ac:dyDescent="0.25">
      <c r="A39" s="97">
        <f>'2025 - Carcass'!A39</f>
        <v>0</v>
      </c>
      <c r="B39" s="98">
        <f>'2025 - Carcass'!B39</f>
        <v>0</v>
      </c>
      <c r="C39" s="98">
        <f>'2025 - Carcass'!C39</f>
        <v>0</v>
      </c>
      <c r="D39" s="104">
        <f>'2025 - Carcass'!F39</f>
        <v>0</v>
      </c>
      <c r="E39" s="97">
        <f>'2025 - Carcass'!H39</f>
        <v>0</v>
      </c>
      <c r="F39" s="97" t="e">
        <f>'2025 - Carcass'!I39</f>
        <v>#DIV/0!</v>
      </c>
      <c r="G39" s="99">
        <f>'2025 - Carcass'!J39</f>
        <v>0</v>
      </c>
      <c r="H39" s="97">
        <f>'2025 - Carcass'!L39</f>
        <v>0</v>
      </c>
      <c r="I39" s="99">
        <f>'2025 - Carcass'!N39</f>
        <v>2.5</v>
      </c>
      <c r="J39" s="100">
        <f>'2025 - Carcass'!O39</f>
        <v>1.58</v>
      </c>
      <c r="K39" s="97" t="str">
        <f>'2025 - Carcass'!T39</f>
        <v>St</v>
      </c>
      <c r="L39" s="105" t="e">
        <f>'2025 - Carcass'!U39</f>
        <v>#N/A</v>
      </c>
      <c r="M39" s="99">
        <f>'2025 - Carcass'!V39</f>
        <v>51.34</v>
      </c>
      <c r="N39" s="97" t="e">
        <f>'2025 - Carcass'!W39</f>
        <v>#DIV/0!</v>
      </c>
      <c r="O39" s="97" t="e">
        <f>'2025 - Carcass'!X39</f>
        <v>#N/A</v>
      </c>
    </row>
    <row r="40" spans="1:15" x14ac:dyDescent="0.25">
      <c r="A40" s="97">
        <f>'2025 - Carcass'!A40</f>
        <v>0</v>
      </c>
      <c r="B40" s="98">
        <f>'2025 - Carcass'!B40</f>
        <v>0</v>
      </c>
      <c r="C40" s="98">
        <f>'2025 - Carcass'!C40</f>
        <v>0</v>
      </c>
      <c r="D40" s="104">
        <f>'2025 - Carcass'!F40</f>
        <v>0</v>
      </c>
      <c r="E40" s="97">
        <f>'2025 - Carcass'!H40</f>
        <v>0</v>
      </c>
      <c r="F40" s="97" t="e">
        <f>'2025 - Carcass'!I40</f>
        <v>#DIV/0!</v>
      </c>
      <c r="G40" s="99">
        <f>'2025 - Carcass'!J40</f>
        <v>0</v>
      </c>
      <c r="H40" s="97">
        <f>'2025 - Carcass'!L40</f>
        <v>0</v>
      </c>
      <c r="I40" s="99">
        <f>'2025 - Carcass'!N40</f>
        <v>2.5</v>
      </c>
      <c r="J40" s="100">
        <f>'2025 - Carcass'!O40</f>
        <v>1.58</v>
      </c>
      <c r="K40" s="97" t="str">
        <f>'2025 - Carcass'!T40</f>
        <v>St</v>
      </c>
      <c r="L40" s="105" t="e">
        <f>'2025 - Carcass'!U40</f>
        <v>#N/A</v>
      </c>
      <c r="M40" s="99">
        <f>'2025 - Carcass'!V40</f>
        <v>51.34</v>
      </c>
      <c r="N40" s="97" t="e">
        <f>'2025 - Carcass'!W40</f>
        <v>#DIV/0!</v>
      </c>
      <c r="O40" s="97" t="e">
        <f>'2025 - Carcass'!X40</f>
        <v>#N/A</v>
      </c>
    </row>
    <row r="41" spans="1:15" x14ac:dyDescent="0.25">
      <c r="A41" s="97">
        <f>'2025 - Carcass'!A41</f>
        <v>0</v>
      </c>
      <c r="B41" s="98">
        <f>'2025 - Carcass'!B41</f>
        <v>0</v>
      </c>
      <c r="C41" s="98">
        <f>'2025 - Carcass'!C41</f>
        <v>0</v>
      </c>
      <c r="D41" s="104">
        <f>'2025 - Carcass'!F41</f>
        <v>0</v>
      </c>
      <c r="E41" s="97">
        <f>'2025 - Carcass'!H41</f>
        <v>0</v>
      </c>
      <c r="F41" s="97" t="e">
        <f>'2025 - Carcass'!I41</f>
        <v>#DIV/0!</v>
      </c>
      <c r="G41" s="99">
        <f>'2025 - Carcass'!J41</f>
        <v>0</v>
      </c>
      <c r="H41" s="97">
        <f>'2025 - Carcass'!L41</f>
        <v>0</v>
      </c>
      <c r="I41" s="99">
        <f>'2025 - Carcass'!N41</f>
        <v>2.5</v>
      </c>
      <c r="J41" s="100">
        <f>'2025 - Carcass'!O41</f>
        <v>1.58</v>
      </c>
      <c r="K41" s="97" t="str">
        <f>'2025 - Carcass'!T41</f>
        <v>St</v>
      </c>
      <c r="L41" s="105" t="e">
        <f>'2025 - Carcass'!U41</f>
        <v>#N/A</v>
      </c>
      <c r="M41" s="99">
        <f>'2025 - Carcass'!V41</f>
        <v>51.34</v>
      </c>
      <c r="N41" s="97" t="e">
        <f>'2025 - Carcass'!W41</f>
        <v>#DIV/0!</v>
      </c>
      <c r="O41" s="97" t="e">
        <f>'2025 - Carcass'!X41</f>
        <v>#N/A</v>
      </c>
    </row>
    <row r="42" spans="1:15" x14ac:dyDescent="0.25">
      <c r="A42" s="97">
        <f>'2025 - Carcass'!A42</f>
        <v>0</v>
      </c>
      <c r="B42" s="98">
        <f>'2025 - Carcass'!B42</f>
        <v>0</v>
      </c>
      <c r="C42" s="98">
        <f>'2025 - Carcass'!C42</f>
        <v>0</v>
      </c>
      <c r="D42" s="104">
        <f>'2025 - Carcass'!F42</f>
        <v>0</v>
      </c>
      <c r="E42" s="97">
        <f>'2025 - Carcass'!H42</f>
        <v>0</v>
      </c>
      <c r="F42" s="97" t="e">
        <f>'2025 - Carcass'!I42</f>
        <v>#DIV/0!</v>
      </c>
      <c r="G42" s="99">
        <f>'2025 - Carcass'!J42</f>
        <v>0</v>
      </c>
      <c r="H42" s="97">
        <f>'2025 - Carcass'!L42</f>
        <v>0</v>
      </c>
      <c r="I42" s="99">
        <f>'2025 - Carcass'!N42</f>
        <v>2.5</v>
      </c>
      <c r="J42" s="100">
        <f>'2025 - Carcass'!O42</f>
        <v>1.58</v>
      </c>
      <c r="K42" s="97" t="str">
        <f>'2025 - Carcass'!T42</f>
        <v>St</v>
      </c>
      <c r="L42" s="105" t="e">
        <f>'2025 - Carcass'!U42</f>
        <v>#N/A</v>
      </c>
      <c r="M42" s="99">
        <f>'2025 - Carcass'!V42</f>
        <v>51.34</v>
      </c>
      <c r="N42" s="97" t="e">
        <f>'2025 - Carcass'!W42</f>
        <v>#DIV/0!</v>
      </c>
      <c r="O42" s="97" t="e">
        <f>'2025 - Carcass'!X42</f>
        <v>#N/A</v>
      </c>
    </row>
    <row r="43" spans="1:15" x14ac:dyDescent="0.25">
      <c r="A43" s="97">
        <f>'2025 - Carcass'!A43</f>
        <v>0</v>
      </c>
      <c r="B43" s="98">
        <f>'2025 - Carcass'!B43</f>
        <v>0</v>
      </c>
      <c r="C43" s="98">
        <f>'2025 - Carcass'!C43</f>
        <v>0</v>
      </c>
      <c r="D43" s="104">
        <f>'2025 - Carcass'!F43</f>
        <v>0</v>
      </c>
      <c r="E43" s="97">
        <f>'2025 - Carcass'!H43</f>
        <v>0</v>
      </c>
      <c r="F43" s="97" t="e">
        <f>'2025 - Carcass'!I43</f>
        <v>#DIV/0!</v>
      </c>
      <c r="G43" s="99">
        <f>'2025 - Carcass'!J43</f>
        <v>0</v>
      </c>
      <c r="H43" s="97">
        <f>'2025 - Carcass'!L43</f>
        <v>0</v>
      </c>
      <c r="I43" s="99">
        <f>'2025 - Carcass'!N43</f>
        <v>2.5</v>
      </c>
      <c r="J43" s="100">
        <f>'2025 - Carcass'!O43</f>
        <v>1.58</v>
      </c>
      <c r="K43" s="97" t="str">
        <f>'2025 - Carcass'!T43</f>
        <v>St</v>
      </c>
      <c r="L43" s="105" t="e">
        <f>'2025 - Carcass'!U43</f>
        <v>#N/A</v>
      </c>
      <c r="M43" s="99">
        <f>'2025 - Carcass'!V43</f>
        <v>51.34</v>
      </c>
      <c r="N43" s="97" t="e">
        <f>'2025 - Carcass'!W43</f>
        <v>#DIV/0!</v>
      </c>
      <c r="O43" s="97" t="e">
        <f>'2025 - Carcass'!X43</f>
        <v>#N/A</v>
      </c>
    </row>
    <row r="44" spans="1:15" x14ac:dyDescent="0.25">
      <c r="A44" s="97">
        <f>'2025 - Carcass'!A44</f>
        <v>0</v>
      </c>
      <c r="B44" s="98">
        <f>'2025 - Carcass'!B44</f>
        <v>0</v>
      </c>
      <c r="C44" s="98">
        <f>'2025 - Carcass'!C44</f>
        <v>0</v>
      </c>
      <c r="D44" s="104">
        <f>'2025 - Carcass'!F44</f>
        <v>0</v>
      </c>
      <c r="E44" s="97">
        <f>'2025 - Carcass'!H44</f>
        <v>0</v>
      </c>
      <c r="F44" s="97" t="e">
        <f>'2025 - Carcass'!I44</f>
        <v>#DIV/0!</v>
      </c>
      <c r="G44" s="99">
        <f>'2025 - Carcass'!J44</f>
        <v>0</v>
      </c>
      <c r="H44" s="97">
        <f>'2025 - Carcass'!L44</f>
        <v>0</v>
      </c>
      <c r="I44" s="99">
        <f>'2025 - Carcass'!N44</f>
        <v>2.5</v>
      </c>
      <c r="J44" s="100">
        <f>'2025 - Carcass'!O44</f>
        <v>1.58</v>
      </c>
      <c r="K44" s="97" t="str">
        <f>'2025 - Carcass'!T44</f>
        <v>St</v>
      </c>
      <c r="L44" s="105" t="e">
        <f>'2025 - Carcass'!U44</f>
        <v>#N/A</v>
      </c>
      <c r="M44" s="99">
        <f>'2025 - Carcass'!V44</f>
        <v>51.34</v>
      </c>
      <c r="N44" s="97" t="e">
        <f>'2025 - Carcass'!W44</f>
        <v>#DIV/0!</v>
      </c>
      <c r="O44" s="97" t="e">
        <f>'2025 - Carcass'!X44</f>
        <v>#N/A</v>
      </c>
    </row>
    <row r="45" spans="1:15" x14ac:dyDescent="0.25">
      <c r="A45" s="97">
        <f>'2025 - Carcass'!A45</f>
        <v>0</v>
      </c>
      <c r="B45" s="98">
        <f>'2025 - Carcass'!B45</f>
        <v>0</v>
      </c>
      <c r="C45" s="98">
        <f>'2025 - Carcass'!C45</f>
        <v>0</v>
      </c>
      <c r="D45" s="104">
        <f>'2025 - Carcass'!F45</f>
        <v>0</v>
      </c>
      <c r="E45" s="97">
        <f>'2025 - Carcass'!H45</f>
        <v>0</v>
      </c>
      <c r="F45" s="97" t="e">
        <f>'2025 - Carcass'!I45</f>
        <v>#DIV/0!</v>
      </c>
      <c r="G45" s="99">
        <f>'2025 - Carcass'!J45</f>
        <v>0</v>
      </c>
      <c r="H45" s="97">
        <f>'2025 - Carcass'!L45</f>
        <v>0</v>
      </c>
      <c r="I45" s="99">
        <f>'2025 - Carcass'!N45</f>
        <v>2.5</v>
      </c>
      <c r="J45" s="100">
        <f>'2025 - Carcass'!O45</f>
        <v>1.58</v>
      </c>
      <c r="K45" s="97" t="str">
        <f>'2025 - Carcass'!T45</f>
        <v>St</v>
      </c>
      <c r="L45" s="105" t="e">
        <f>'2025 - Carcass'!U45</f>
        <v>#N/A</v>
      </c>
      <c r="M45" s="99">
        <f>'2025 - Carcass'!V45</f>
        <v>51.34</v>
      </c>
      <c r="N45" s="97" t="e">
        <f>'2025 - Carcass'!W45</f>
        <v>#DIV/0!</v>
      </c>
      <c r="O45" s="97" t="e">
        <f>'2025 - Carcass'!X45</f>
        <v>#N/A</v>
      </c>
    </row>
    <row r="46" spans="1:15" x14ac:dyDescent="0.25">
      <c r="A46" s="97">
        <f>'2025 - Carcass'!A46</f>
        <v>0</v>
      </c>
      <c r="B46" s="98">
        <f>'2025 - Carcass'!B46</f>
        <v>0</v>
      </c>
      <c r="C46" s="98">
        <f>'2025 - Carcass'!C46</f>
        <v>0</v>
      </c>
      <c r="D46" s="104">
        <f>'2025 - Carcass'!F46</f>
        <v>0</v>
      </c>
      <c r="E46" s="97">
        <f>'2025 - Carcass'!H46</f>
        <v>0</v>
      </c>
      <c r="F46" s="97" t="e">
        <f>'2025 - Carcass'!I46</f>
        <v>#DIV/0!</v>
      </c>
      <c r="G46" s="99">
        <f>'2025 - Carcass'!J46</f>
        <v>0</v>
      </c>
      <c r="H46" s="97">
        <f>'2025 - Carcass'!L46</f>
        <v>0</v>
      </c>
      <c r="I46" s="99">
        <f>'2025 - Carcass'!N46</f>
        <v>2.5</v>
      </c>
      <c r="J46" s="100">
        <f>'2025 - Carcass'!O46</f>
        <v>1.58</v>
      </c>
      <c r="K46" s="97" t="str">
        <f>'2025 - Carcass'!T46</f>
        <v>St</v>
      </c>
      <c r="L46" s="105" t="e">
        <f>'2025 - Carcass'!U46</f>
        <v>#N/A</v>
      </c>
      <c r="M46" s="99">
        <f>'2025 - Carcass'!V46</f>
        <v>51.34</v>
      </c>
      <c r="N46" s="97" t="e">
        <f>'2025 - Carcass'!W46</f>
        <v>#DIV/0!</v>
      </c>
      <c r="O46" s="97" t="e">
        <f>'2025 - Carcass'!X46</f>
        <v>#N/A</v>
      </c>
    </row>
    <row r="47" spans="1:15" x14ac:dyDescent="0.25">
      <c r="A47" s="97">
        <f>'2025 - Carcass'!A47</f>
        <v>0</v>
      </c>
      <c r="B47" s="98">
        <f>'2025 - Carcass'!B47</f>
        <v>0</v>
      </c>
      <c r="C47" s="98">
        <f>'2025 - Carcass'!C47</f>
        <v>0</v>
      </c>
      <c r="D47" s="104">
        <f>'2025 - Carcass'!F47</f>
        <v>0</v>
      </c>
      <c r="E47" s="97">
        <f>'2025 - Carcass'!H47</f>
        <v>0</v>
      </c>
      <c r="F47" s="97" t="e">
        <f>'2025 - Carcass'!I47</f>
        <v>#DIV/0!</v>
      </c>
      <c r="G47" s="99">
        <f>'2025 - Carcass'!J47</f>
        <v>0</v>
      </c>
      <c r="H47" s="97">
        <f>'2025 - Carcass'!L47</f>
        <v>0</v>
      </c>
      <c r="I47" s="99">
        <f>'2025 - Carcass'!N47</f>
        <v>2.5</v>
      </c>
      <c r="J47" s="100">
        <f>'2025 - Carcass'!O47</f>
        <v>1.58</v>
      </c>
      <c r="K47" s="97" t="str">
        <f>'2025 - Carcass'!T47</f>
        <v>St</v>
      </c>
      <c r="L47" s="105" t="e">
        <f>'2025 - Carcass'!U47</f>
        <v>#N/A</v>
      </c>
      <c r="M47" s="99">
        <f>'2025 - Carcass'!V47</f>
        <v>51.34</v>
      </c>
      <c r="N47" s="97" t="e">
        <f>'2025 - Carcass'!W47</f>
        <v>#DIV/0!</v>
      </c>
      <c r="O47" s="97" t="e">
        <f>'2025 - Carcass'!X47</f>
        <v>#N/A</v>
      </c>
    </row>
    <row r="48" spans="1:15" x14ac:dyDescent="0.25">
      <c r="A48" s="97">
        <f>'2025 - Carcass'!A48</f>
        <v>0</v>
      </c>
      <c r="B48" s="98">
        <f>'2025 - Carcass'!B48</f>
        <v>0</v>
      </c>
      <c r="C48" s="98">
        <f>'2025 - Carcass'!C48</f>
        <v>0</v>
      </c>
      <c r="D48" s="104">
        <f>'2025 - Carcass'!F48</f>
        <v>0</v>
      </c>
      <c r="E48" s="97">
        <f>'2025 - Carcass'!H48</f>
        <v>0</v>
      </c>
      <c r="F48" s="97" t="e">
        <f>'2025 - Carcass'!I48</f>
        <v>#DIV/0!</v>
      </c>
      <c r="G48" s="99">
        <f>'2025 - Carcass'!J48</f>
        <v>0</v>
      </c>
      <c r="H48" s="97">
        <f>'2025 - Carcass'!L48</f>
        <v>0</v>
      </c>
      <c r="I48" s="99">
        <f>'2025 - Carcass'!N48</f>
        <v>2.5</v>
      </c>
      <c r="J48" s="100">
        <f>'2025 - Carcass'!O48</f>
        <v>1.58</v>
      </c>
      <c r="K48" s="97" t="str">
        <f>'2025 - Carcass'!T48</f>
        <v>St</v>
      </c>
      <c r="L48" s="105" t="e">
        <f>'2025 - Carcass'!U48</f>
        <v>#N/A</v>
      </c>
      <c r="M48" s="99">
        <f>'2025 - Carcass'!V48</f>
        <v>51.34</v>
      </c>
      <c r="N48" s="97" t="e">
        <f>'2025 - Carcass'!W48</f>
        <v>#DIV/0!</v>
      </c>
      <c r="O48" s="97" t="e">
        <f>'2025 - Carcass'!X48</f>
        <v>#N/A</v>
      </c>
    </row>
    <row r="49" spans="1:15" x14ac:dyDescent="0.25">
      <c r="A49" s="97">
        <f>'2025 - Carcass'!A49</f>
        <v>0</v>
      </c>
      <c r="B49" s="98">
        <f>'2025 - Carcass'!B49</f>
        <v>0</v>
      </c>
      <c r="C49" s="98">
        <f>'2025 - Carcass'!C49</f>
        <v>0</v>
      </c>
      <c r="D49" s="104">
        <f>'2025 - Carcass'!F49</f>
        <v>0</v>
      </c>
      <c r="E49" s="97">
        <f>'2025 - Carcass'!H49</f>
        <v>0</v>
      </c>
      <c r="F49" s="97" t="e">
        <f>'2025 - Carcass'!I49</f>
        <v>#DIV/0!</v>
      </c>
      <c r="G49" s="99">
        <f>'2025 - Carcass'!J49</f>
        <v>0</v>
      </c>
      <c r="H49" s="97">
        <f>'2025 - Carcass'!L49</f>
        <v>0</v>
      </c>
      <c r="I49" s="99">
        <f>'2025 - Carcass'!N49</f>
        <v>2.5</v>
      </c>
      <c r="J49" s="100">
        <f>'2025 - Carcass'!O49</f>
        <v>1.58</v>
      </c>
      <c r="K49" s="97" t="str">
        <f>'2025 - Carcass'!T49</f>
        <v>St</v>
      </c>
      <c r="L49" s="105" t="e">
        <f>'2025 - Carcass'!U49</f>
        <v>#N/A</v>
      </c>
      <c r="M49" s="99">
        <f>'2025 - Carcass'!V49</f>
        <v>51.34</v>
      </c>
      <c r="N49" s="97" t="e">
        <f>'2025 - Carcass'!W49</f>
        <v>#DIV/0!</v>
      </c>
      <c r="O49" s="97" t="e">
        <f>'2025 - Carcass'!X49</f>
        <v>#N/A</v>
      </c>
    </row>
    <row r="50" spans="1:15" x14ac:dyDescent="0.25">
      <c r="A50" s="97">
        <f>'2025 - Carcass'!A50</f>
        <v>0</v>
      </c>
      <c r="B50" s="98">
        <f>'2025 - Carcass'!B50</f>
        <v>0</v>
      </c>
      <c r="C50" s="98">
        <f>'2025 - Carcass'!C50</f>
        <v>0</v>
      </c>
      <c r="D50" s="104">
        <f>'2025 - Carcass'!F50</f>
        <v>0</v>
      </c>
      <c r="E50" s="97">
        <f>'2025 - Carcass'!H50</f>
        <v>0</v>
      </c>
      <c r="F50" s="97" t="e">
        <f>'2025 - Carcass'!I50</f>
        <v>#DIV/0!</v>
      </c>
      <c r="G50" s="99">
        <f>'2025 - Carcass'!J50</f>
        <v>0</v>
      </c>
      <c r="H50" s="97">
        <f>'2025 - Carcass'!L50</f>
        <v>0</v>
      </c>
      <c r="I50" s="99">
        <f>'2025 - Carcass'!N50</f>
        <v>2.5</v>
      </c>
      <c r="J50" s="100">
        <f>'2025 - Carcass'!O50</f>
        <v>1.58</v>
      </c>
      <c r="K50" s="97" t="str">
        <f>'2025 - Carcass'!T50</f>
        <v>St</v>
      </c>
      <c r="L50" s="105" t="e">
        <f>'2025 - Carcass'!U50</f>
        <v>#N/A</v>
      </c>
      <c r="M50" s="99">
        <f>'2025 - Carcass'!V50</f>
        <v>51.34</v>
      </c>
      <c r="N50" s="97" t="e">
        <f>'2025 - Carcass'!W50</f>
        <v>#DIV/0!</v>
      </c>
      <c r="O50" s="97" t="e">
        <f>'2025 - Carcass'!X50</f>
        <v>#N/A</v>
      </c>
    </row>
    <row r="51" spans="1:15" x14ac:dyDescent="0.25">
      <c r="A51" s="97">
        <f>'2025 - Carcass'!A51</f>
        <v>0</v>
      </c>
      <c r="B51" s="98">
        <f>'2025 - Carcass'!B51</f>
        <v>0</v>
      </c>
      <c r="C51" s="98">
        <f>'2025 - Carcass'!C51</f>
        <v>0</v>
      </c>
      <c r="D51" s="104">
        <f>'2025 - Carcass'!F51</f>
        <v>0</v>
      </c>
      <c r="E51" s="97">
        <f>'2025 - Carcass'!H51</f>
        <v>0</v>
      </c>
      <c r="F51" s="97" t="e">
        <f>'2025 - Carcass'!I51</f>
        <v>#DIV/0!</v>
      </c>
      <c r="G51" s="99">
        <f>'2025 - Carcass'!J51</f>
        <v>0</v>
      </c>
      <c r="H51" s="97">
        <f>'2025 - Carcass'!L51</f>
        <v>0</v>
      </c>
      <c r="I51" s="99">
        <f>'2025 - Carcass'!N51</f>
        <v>2.5</v>
      </c>
      <c r="J51" s="100">
        <f>'2025 - Carcass'!O51</f>
        <v>1.58</v>
      </c>
      <c r="K51" s="97" t="str">
        <f>'2025 - Carcass'!T51</f>
        <v>St</v>
      </c>
      <c r="L51" s="105" t="e">
        <f>'2025 - Carcass'!U51</f>
        <v>#N/A</v>
      </c>
      <c r="M51" s="99">
        <f>'2025 - Carcass'!V51</f>
        <v>51.34</v>
      </c>
      <c r="N51" s="97" t="e">
        <f>'2025 - Carcass'!W51</f>
        <v>#DIV/0!</v>
      </c>
      <c r="O51" s="97" t="e">
        <f>'2025 - Carcass'!X51</f>
        <v>#N/A</v>
      </c>
    </row>
    <row r="52" spans="1:15" x14ac:dyDescent="0.25">
      <c r="A52" s="97">
        <f>'2025 - Carcass'!A52</f>
        <v>0</v>
      </c>
      <c r="B52" s="98">
        <f>'2025 - Carcass'!B52</f>
        <v>0</v>
      </c>
      <c r="C52" s="98">
        <f>'2025 - Carcass'!C52</f>
        <v>0</v>
      </c>
      <c r="D52" s="104">
        <f>'2025 - Carcass'!F52</f>
        <v>0</v>
      </c>
      <c r="E52" s="97">
        <f>'2025 - Carcass'!H52</f>
        <v>0</v>
      </c>
      <c r="F52" s="97" t="e">
        <f>'2025 - Carcass'!I52</f>
        <v>#DIV/0!</v>
      </c>
      <c r="G52" s="99">
        <f>'2025 - Carcass'!J52</f>
        <v>0</v>
      </c>
      <c r="H52" s="97">
        <f>'2025 - Carcass'!L52</f>
        <v>0</v>
      </c>
      <c r="I52" s="99">
        <f>'2025 - Carcass'!N52</f>
        <v>2.5</v>
      </c>
      <c r="J52" s="100">
        <f>'2025 - Carcass'!O52</f>
        <v>1.58</v>
      </c>
      <c r="K52" s="97" t="str">
        <f>'2025 - Carcass'!T52</f>
        <v>St</v>
      </c>
      <c r="L52" s="105" t="e">
        <f>'2025 - Carcass'!U52</f>
        <v>#N/A</v>
      </c>
      <c r="M52" s="99">
        <f>'2025 - Carcass'!V52</f>
        <v>51.34</v>
      </c>
      <c r="N52" s="97" t="e">
        <f>'2025 - Carcass'!W52</f>
        <v>#DIV/0!</v>
      </c>
      <c r="O52" s="97" t="e">
        <f>'2025 - Carcass'!X52</f>
        <v>#N/A</v>
      </c>
    </row>
    <row r="53" spans="1:15" x14ac:dyDescent="0.25">
      <c r="A53" s="97">
        <f>'2025 - Carcass'!A53</f>
        <v>0</v>
      </c>
      <c r="B53" s="98">
        <f>'2025 - Carcass'!B53</f>
        <v>0</v>
      </c>
      <c r="C53" s="98">
        <f>'2025 - Carcass'!C53</f>
        <v>0</v>
      </c>
      <c r="D53" s="104">
        <f>'2025 - Carcass'!F53</f>
        <v>0</v>
      </c>
      <c r="E53" s="97">
        <f>'2025 - Carcass'!H53</f>
        <v>0</v>
      </c>
      <c r="F53" s="97" t="e">
        <f>'2025 - Carcass'!I53</f>
        <v>#DIV/0!</v>
      </c>
      <c r="G53" s="99">
        <f>'2025 - Carcass'!J53</f>
        <v>0</v>
      </c>
      <c r="H53" s="97">
        <f>'2025 - Carcass'!L53</f>
        <v>0</v>
      </c>
      <c r="I53" s="99">
        <f>'2025 - Carcass'!N53</f>
        <v>2.5</v>
      </c>
      <c r="J53" s="100">
        <f>'2025 - Carcass'!O53</f>
        <v>1.58</v>
      </c>
      <c r="K53" s="97" t="str">
        <f>'2025 - Carcass'!T53</f>
        <v>St</v>
      </c>
      <c r="L53" s="105" t="e">
        <f>'2025 - Carcass'!U53</f>
        <v>#N/A</v>
      </c>
      <c r="M53" s="99">
        <f>'2025 - Carcass'!V53</f>
        <v>51.34</v>
      </c>
      <c r="N53" s="97" t="e">
        <f>'2025 - Carcass'!W53</f>
        <v>#DIV/0!</v>
      </c>
      <c r="O53" s="97" t="e">
        <f>'2025 - Carcass'!X53</f>
        <v>#N/A</v>
      </c>
    </row>
    <row r="54" spans="1:15" x14ac:dyDescent="0.25">
      <c r="A54" s="97">
        <f>'2025 - Carcass'!A54</f>
        <v>0</v>
      </c>
      <c r="B54" s="98">
        <f>'2025 - Carcass'!B54</f>
        <v>0</v>
      </c>
      <c r="C54" s="98">
        <f>'2025 - Carcass'!C54</f>
        <v>0</v>
      </c>
      <c r="D54" s="104">
        <f>'2025 - Carcass'!F54</f>
        <v>0</v>
      </c>
      <c r="E54" s="97">
        <f>'2025 - Carcass'!H54</f>
        <v>0</v>
      </c>
      <c r="F54" s="97" t="e">
        <f>'2025 - Carcass'!I54</f>
        <v>#DIV/0!</v>
      </c>
      <c r="G54" s="99">
        <f>'2025 - Carcass'!J54</f>
        <v>0</v>
      </c>
      <c r="H54" s="97">
        <f>'2025 - Carcass'!L54</f>
        <v>0</v>
      </c>
      <c r="I54" s="99">
        <f>'2025 - Carcass'!N54</f>
        <v>2.5</v>
      </c>
      <c r="J54" s="100">
        <f>'2025 - Carcass'!O54</f>
        <v>1.58</v>
      </c>
      <c r="K54" s="97" t="str">
        <f>'2025 - Carcass'!T54</f>
        <v>St</v>
      </c>
      <c r="L54" s="105" t="e">
        <f>'2025 - Carcass'!U54</f>
        <v>#N/A</v>
      </c>
      <c r="M54" s="99">
        <f>'2025 - Carcass'!V54</f>
        <v>51.34</v>
      </c>
      <c r="N54" s="97" t="e">
        <f>'2025 - Carcass'!W54</f>
        <v>#DIV/0!</v>
      </c>
      <c r="O54" s="97" t="e">
        <f>'2025 - Carcass'!X54</f>
        <v>#N/A</v>
      </c>
    </row>
    <row r="55" spans="1:15" x14ac:dyDescent="0.25">
      <c r="A55" s="97">
        <f>'2025 - Carcass'!A55</f>
        <v>0</v>
      </c>
      <c r="B55" s="98">
        <f>'2025 - Carcass'!B55</f>
        <v>0</v>
      </c>
      <c r="C55" s="98">
        <f>'2025 - Carcass'!C55</f>
        <v>0</v>
      </c>
      <c r="D55" s="104">
        <f>'2025 - Carcass'!F55</f>
        <v>0</v>
      </c>
      <c r="E55" s="97">
        <f>'2025 - Carcass'!H55</f>
        <v>0</v>
      </c>
      <c r="F55" s="97" t="e">
        <f>'2025 - Carcass'!I55</f>
        <v>#DIV/0!</v>
      </c>
      <c r="G55" s="99">
        <f>'2025 - Carcass'!J55</f>
        <v>0</v>
      </c>
      <c r="H55" s="97">
        <f>'2025 - Carcass'!L55</f>
        <v>0</v>
      </c>
      <c r="I55" s="99">
        <f>'2025 - Carcass'!N55</f>
        <v>2.5</v>
      </c>
      <c r="J55" s="100">
        <f>'2025 - Carcass'!O55</f>
        <v>1.58</v>
      </c>
      <c r="K55" s="97" t="str">
        <f>'2025 - Carcass'!T55</f>
        <v>St</v>
      </c>
      <c r="L55" s="105" t="e">
        <f>'2025 - Carcass'!U55</f>
        <v>#N/A</v>
      </c>
      <c r="M55" s="99">
        <f>'2025 - Carcass'!V55</f>
        <v>51.34</v>
      </c>
      <c r="N55" s="97" t="e">
        <f>'2025 - Carcass'!W55</f>
        <v>#DIV/0!</v>
      </c>
      <c r="O55" s="97" t="e">
        <f>'2025 - Carcass'!X55</f>
        <v>#N/A</v>
      </c>
    </row>
    <row r="56" spans="1:15" x14ac:dyDescent="0.25">
      <c r="A56" s="97">
        <f>'2025 - Carcass'!A56</f>
        <v>0</v>
      </c>
      <c r="B56" s="98">
        <f>'2025 - Carcass'!B56</f>
        <v>0</v>
      </c>
      <c r="C56" s="98">
        <f>'2025 - Carcass'!C56</f>
        <v>0</v>
      </c>
      <c r="D56" s="104">
        <f>'2025 - Carcass'!F56</f>
        <v>0</v>
      </c>
      <c r="E56" s="97">
        <f>'2025 - Carcass'!H56</f>
        <v>0</v>
      </c>
      <c r="F56" s="97" t="e">
        <f>'2025 - Carcass'!I56</f>
        <v>#DIV/0!</v>
      </c>
      <c r="G56" s="99">
        <f>'2025 - Carcass'!J56</f>
        <v>0</v>
      </c>
      <c r="H56" s="97">
        <f>'2025 - Carcass'!L56</f>
        <v>0</v>
      </c>
      <c r="I56" s="99">
        <f>'2025 - Carcass'!N56</f>
        <v>2.5</v>
      </c>
      <c r="J56" s="100">
        <f>'2025 - Carcass'!O56</f>
        <v>1.58</v>
      </c>
      <c r="K56" s="97" t="str">
        <f>'2025 - Carcass'!T56</f>
        <v>St</v>
      </c>
      <c r="L56" s="105" t="e">
        <f>'2025 - Carcass'!U56</f>
        <v>#N/A</v>
      </c>
      <c r="M56" s="99">
        <f>'2025 - Carcass'!V56</f>
        <v>51.34</v>
      </c>
      <c r="N56" s="97" t="e">
        <f>'2025 - Carcass'!W56</f>
        <v>#DIV/0!</v>
      </c>
      <c r="O56" s="97" t="e">
        <f>'2025 - Carcass'!X56</f>
        <v>#N/A</v>
      </c>
    </row>
    <row r="57" spans="1:15" x14ac:dyDescent="0.25">
      <c r="A57" s="97">
        <f>'2025 - Carcass'!A57</f>
        <v>0</v>
      </c>
      <c r="B57" s="98">
        <f>'2025 - Carcass'!B57</f>
        <v>0</v>
      </c>
      <c r="C57" s="98">
        <f>'2025 - Carcass'!C57</f>
        <v>0</v>
      </c>
      <c r="D57" s="104">
        <f>'2025 - Carcass'!F57</f>
        <v>0</v>
      </c>
      <c r="E57" s="97">
        <f>'2025 - Carcass'!H57</f>
        <v>0</v>
      </c>
      <c r="F57" s="97" t="e">
        <f>'2025 - Carcass'!I57</f>
        <v>#DIV/0!</v>
      </c>
      <c r="G57" s="99">
        <f>'2025 - Carcass'!J57</f>
        <v>0</v>
      </c>
      <c r="H57" s="97">
        <f>'2025 - Carcass'!L57</f>
        <v>0</v>
      </c>
      <c r="I57" s="99">
        <f>'2025 - Carcass'!N57</f>
        <v>2.5</v>
      </c>
      <c r="J57" s="100">
        <f>'2025 - Carcass'!O57</f>
        <v>1.58</v>
      </c>
      <c r="K57" s="97" t="str">
        <f>'2025 - Carcass'!T57</f>
        <v>St</v>
      </c>
      <c r="L57" s="105" t="e">
        <f>'2025 - Carcass'!U57</f>
        <v>#N/A</v>
      </c>
      <c r="M57" s="99">
        <f>'2025 - Carcass'!V57</f>
        <v>51.34</v>
      </c>
      <c r="N57" s="97" t="e">
        <f>'2025 - Carcass'!W57</f>
        <v>#DIV/0!</v>
      </c>
      <c r="O57" s="97" t="e">
        <f>'2025 - Carcass'!X57</f>
        <v>#N/A</v>
      </c>
    </row>
    <row r="58" spans="1:15" x14ac:dyDescent="0.25">
      <c r="A58" s="97">
        <f>'2025 - Carcass'!A58</f>
        <v>0</v>
      </c>
      <c r="B58" s="98">
        <f>'2025 - Carcass'!B58</f>
        <v>0</v>
      </c>
      <c r="C58" s="98">
        <f>'2025 - Carcass'!C58</f>
        <v>0</v>
      </c>
      <c r="D58" s="104">
        <f>'2025 - Carcass'!F58</f>
        <v>0</v>
      </c>
      <c r="E58" s="97">
        <f>'2025 - Carcass'!H58</f>
        <v>0</v>
      </c>
      <c r="F58" s="97" t="e">
        <f>'2025 - Carcass'!I58</f>
        <v>#DIV/0!</v>
      </c>
      <c r="G58" s="99">
        <f>'2025 - Carcass'!J58</f>
        <v>0</v>
      </c>
      <c r="H58" s="97">
        <f>'2025 - Carcass'!L58</f>
        <v>0</v>
      </c>
      <c r="I58" s="99">
        <f>'2025 - Carcass'!N58</f>
        <v>2.5</v>
      </c>
      <c r="J58" s="100">
        <f>'2025 - Carcass'!O58</f>
        <v>1.58</v>
      </c>
      <c r="K58" s="97" t="str">
        <f>'2025 - Carcass'!T58</f>
        <v>St</v>
      </c>
      <c r="L58" s="105" t="e">
        <f>'2025 - Carcass'!U58</f>
        <v>#N/A</v>
      </c>
      <c r="M58" s="99">
        <f>'2025 - Carcass'!V58</f>
        <v>51.34</v>
      </c>
      <c r="N58" s="97" t="e">
        <f>'2025 - Carcass'!W58</f>
        <v>#DIV/0!</v>
      </c>
      <c r="O58" s="97" t="e">
        <f>'2025 - Carcass'!X58</f>
        <v>#N/A</v>
      </c>
    </row>
    <row r="59" spans="1:15" x14ac:dyDescent="0.25">
      <c r="A59" s="97">
        <f>'2025 - Carcass'!A59</f>
        <v>0</v>
      </c>
      <c r="B59" s="98">
        <f>'2025 - Carcass'!B59</f>
        <v>0</v>
      </c>
      <c r="C59" s="98">
        <f>'2025 - Carcass'!C59</f>
        <v>0</v>
      </c>
      <c r="D59" s="104">
        <f>'2025 - Carcass'!F59</f>
        <v>0</v>
      </c>
      <c r="E59" s="97">
        <f>'2025 - Carcass'!H59</f>
        <v>0</v>
      </c>
      <c r="F59" s="97" t="e">
        <f>'2025 - Carcass'!I59</f>
        <v>#DIV/0!</v>
      </c>
      <c r="G59" s="99">
        <f>'2025 - Carcass'!J59</f>
        <v>0</v>
      </c>
      <c r="H59" s="97">
        <f>'2025 - Carcass'!L59</f>
        <v>0</v>
      </c>
      <c r="I59" s="99">
        <f>'2025 - Carcass'!N59</f>
        <v>2.5</v>
      </c>
      <c r="J59" s="100">
        <f>'2025 - Carcass'!O59</f>
        <v>1.58</v>
      </c>
      <c r="K59" s="97" t="str">
        <f>'2025 - Carcass'!T59</f>
        <v>St</v>
      </c>
      <c r="L59" s="105" t="e">
        <f>'2025 - Carcass'!U59</f>
        <v>#N/A</v>
      </c>
      <c r="M59" s="99">
        <f>'2025 - Carcass'!V59</f>
        <v>51.34</v>
      </c>
      <c r="N59" s="97" t="e">
        <f>'2025 - Carcass'!W59</f>
        <v>#DIV/0!</v>
      </c>
      <c r="O59" s="97" t="e">
        <f>'2025 - Carcass'!X59</f>
        <v>#N/A</v>
      </c>
    </row>
    <row r="60" spans="1:15" x14ac:dyDescent="0.25">
      <c r="A60" s="97">
        <f>'2025 - Carcass'!A60</f>
        <v>0</v>
      </c>
      <c r="B60" s="98">
        <f>'2025 - Carcass'!B60</f>
        <v>0</v>
      </c>
      <c r="C60" s="98">
        <f>'2025 - Carcass'!C60</f>
        <v>0</v>
      </c>
      <c r="D60" s="104">
        <f>'2025 - Carcass'!F60</f>
        <v>0</v>
      </c>
      <c r="E60" s="97">
        <f>'2025 - Carcass'!H60</f>
        <v>0</v>
      </c>
      <c r="F60" s="97" t="e">
        <f>'2025 - Carcass'!I60</f>
        <v>#DIV/0!</v>
      </c>
      <c r="G60" s="99">
        <f>'2025 - Carcass'!J60</f>
        <v>0</v>
      </c>
      <c r="H60" s="97">
        <f>'2025 - Carcass'!L60</f>
        <v>0</v>
      </c>
      <c r="I60" s="99">
        <f>'2025 - Carcass'!N60</f>
        <v>2.5</v>
      </c>
      <c r="J60" s="100">
        <f>'2025 - Carcass'!O60</f>
        <v>1.58</v>
      </c>
      <c r="K60" s="97" t="str">
        <f>'2025 - Carcass'!T60</f>
        <v>St</v>
      </c>
      <c r="L60" s="105" t="e">
        <f>'2025 - Carcass'!U60</f>
        <v>#N/A</v>
      </c>
      <c r="M60" s="99">
        <f>'2025 - Carcass'!V60</f>
        <v>51.34</v>
      </c>
      <c r="N60" s="97" t="e">
        <f>'2025 - Carcass'!W60</f>
        <v>#DIV/0!</v>
      </c>
      <c r="O60" s="97" t="e">
        <f>'2025 - Carcass'!X60</f>
        <v>#N/A</v>
      </c>
    </row>
    <row r="61" spans="1:15" x14ac:dyDescent="0.25">
      <c r="A61" s="97">
        <f>'2025 - Carcass'!A61</f>
        <v>0</v>
      </c>
      <c r="B61" s="98">
        <f>'2025 - Carcass'!B61</f>
        <v>0</v>
      </c>
      <c r="C61" s="98">
        <f>'2025 - Carcass'!C61</f>
        <v>0</v>
      </c>
      <c r="D61" s="104">
        <f>'2025 - Carcass'!F61</f>
        <v>0</v>
      </c>
      <c r="E61" s="97">
        <f>'2025 - Carcass'!H61</f>
        <v>0</v>
      </c>
      <c r="F61" s="97" t="e">
        <f>'2025 - Carcass'!I61</f>
        <v>#DIV/0!</v>
      </c>
      <c r="G61" s="99">
        <f>'2025 - Carcass'!J61</f>
        <v>0</v>
      </c>
      <c r="H61" s="97">
        <f>'2025 - Carcass'!L61</f>
        <v>0</v>
      </c>
      <c r="I61" s="99">
        <f>'2025 - Carcass'!N61</f>
        <v>2.5</v>
      </c>
      <c r="J61" s="100">
        <f>'2025 - Carcass'!O61</f>
        <v>1.58</v>
      </c>
      <c r="K61" s="97" t="str">
        <f>'2025 - Carcass'!T61</f>
        <v>St</v>
      </c>
      <c r="L61" s="105" t="e">
        <f>'2025 - Carcass'!U61</f>
        <v>#N/A</v>
      </c>
      <c r="M61" s="99">
        <f>'2025 - Carcass'!V61</f>
        <v>51.34</v>
      </c>
      <c r="N61" s="97" t="e">
        <f>'2025 - Carcass'!W61</f>
        <v>#DIV/0!</v>
      </c>
      <c r="O61" s="97" t="e">
        <f>'2025 - Carcass'!X61</f>
        <v>#N/A</v>
      </c>
    </row>
    <row r="62" spans="1:15" x14ac:dyDescent="0.25">
      <c r="A62" s="97">
        <f>'2025 - Carcass'!A62</f>
        <v>0</v>
      </c>
      <c r="B62" s="98">
        <f>'2025 - Carcass'!B62</f>
        <v>0</v>
      </c>
      <c r="C62" s="98">
        <f>'2025 - Carcass'!C62</f>
        <v>0</v>
      </c>
      <c r="D62" s="104">
        <f>'2025 - Carcass'!F62</f>
        <v>0</v>
      </c>
      <c r="E62" s="97">
        <f>'2025 - Carcass'!H62</f>
        <v>0</v>
      </c>
      <c r="F62" s="97" t="e">
        <f>'2025 - Carcass'!I62</f>
        <v>#DIV/0!</v>
      </c>
      <c r="G62" s="99">
        <f>'2025 - Carcass'!J62</f>
        <v>0</v>
      </c>
      <c r="H62" s="97">
        <f>'2025 - Carcass'!L62</f>
        <v>0</v>
      </c>
      <c r="I62" s="99">
        <f>'2025 - Carcass'!N62</f>
        <v>2.5</v>
      </c>
      <c r="J62" s="100">
        <f>'2025 - Carcass'!O62</f>
        <v>1.58</v>
      </c>
      <c r="K62" s="97" t="str">
        <f>'2025 - Carcass'!T62</f>
        <v>St</v>
      </c>
      <c r="L62" s="105" t="e">
        <f>'2025 - Carcass'!U62</f>
        <v>#N/A</v>
      </c>
      <c r="M62" s="99">
        <f>'2025 - Carcass'!V62</f>
        <v>51.34</v>
      </c>
      <c r="N62" s="97" t="e">
        <f>'2025 - Carcass'!W62</f>
        <v>#DIV/0!</v>
      </c>
      <c r="O62" s="97" t="e">
        <f>'2025 - Carcass'!X62</f>
        <v>#N/A</v>
      </c>
    </row>
    <row r="63" spans="1:15" x14ac:dyDescent="0.25">
      <c r="A63" s="97">
        <f>'2025 - Carcass'!A63</f>
        <v>0</v>
      </c>
      <c r="B63" s="98">
        <f>'2025 - Carcass'!B63</f>
        <v>0</v>
      </c>
      <c r="C63" s="98">
        <f>'2025 - Carcass'!C63</f>
        <v>0</v>
      </c>
      <c r="D63" s="104">
        <f>'2025 - Carcass'!F63</f>
        <v>0</v>
      </c>
      <c r="E63" s="97">
        <f>'2025 - Carcass'!H63</f>
        <v>0</v>
      </c>
      <c r="F63" s="97" t="e">
        <f>'2025 - Carcass'!I63</f>
        <v>#DIV/0!</v>
      </c>
      <c r="G63" s="99">
        <f>'2025 - Carcass'!J63</f>
        <v>0</v>
      </c>
      <c r="H63" s="97">
        <f>'2025 - Carcass'!L63</f>
        <v>0</v>
      </c>
      <c r="I63" s="99">
        <f>'2025 - Carcass'!N63</f>
        <v>2.5</v>
      </c>
      <c r="J63" s="100">
        <f>'2025 - Carcass'!O63</f>
        <v>1.58</v>
      </c>
      <c r="K63" s="97" t="str">
        <f>'2025 - Carcass'!T63</f>
        <v>St</v>
      </c>
      <c r="L63" s="105" t="e">
        <f>'2025 - Carcass'!U63</f>
        <v>#N/A</v>
      </c>
      <c r="M63" s="99">
        <f>'2025 - Carcass'!V63</f>
        <v>51.34</v>
      </c>
      <c r="N63" s="97" t="e">
        <f>'2025 - Carcass'!W63</f>
        <v>#DIV/0!</v>
      </c>
      <c r="O63" s="97" t="e">
        <f>'2025 - Carcass'!X63</f>
        <v>#N/A</v>
      </c>
    </row>
    <row r="64" spans="1:15" x14ac:dyDescent="0.25">
      <c r="A64" s="97">
        <f>'2025 - Carcass'!A64</f>
        <v>0</v>
      </c>
      <c r="B64" s="98">
        <f>'2025 - Carcass'!B64</f>
        <v>0</v>
      </c>
      <c r="C64" s="98">
        <f>'2025 - Carcass'!C64</f>
        <v>0</v>
      </c>
      <c r="D64" s="104">
        <f>'2025 - Carcass'!F64</f>
        <v>0</v>
      </c>
      <c r="E64" s="97">
        <f>'2025 - Carcass'!H64</f>
        <v>0</v>
      </c>
      <c r="F64" s="97" t="e">
        <f>'2025 - Carcass'!I64</f>
        <v>#DIV/0!</v>
      </c>
      <c r="G64" s="99">
        <f>'2025 - Carcass'!J64</f>
        <v>0</v>
      </c>
      <c r="H64" s="97">
        <f>'2025 - Carcass'!L64</f>
        <v>0</v>
      </c>
      <c r="I64" s="99">
        <f>'2025 - Carcass'!N64</f>
        <v>2.5</v>
      </c>
      <c r="J64" s="100">
        <f>'2025 - Carcass'!O64</f>
        <v>1.58</v>
      </c>
      <c r="K64" s="97" t="str">
        <f>'2025 - Carcass'!T64</f>
        <v>St</v>
      </c>
      <c r="L64" s="105" t="e">
        <f>'2025 - Carcass'!U64</f>
        <v>#N/A</v>
      </c>
      <c r="M64" s="99">
        <f>'2025 - Carcass'!V64</f>
        <v>51.34</v>
      </c>
      <c r="N64" s="97" t="e">
        <f>'2025 - Carcass'!W64</f>
        <v>#DIV/0!</v>
      </c>
      <c r="O64" s="97" t="e">
        <f>'2025 - Carcass'!X64</f>
        <v>#N/A</v>
      </c>
    </row>
    <row r="65" spans="1:15" x14ac:dyDescent="0.25">
      <c r="A65" s="97">
        <f>'2025 - Carcass'!A65</f>
        <v>0</v>
      </c>
      <c r="B65" s="98">
        <f>'2025 - Carcass'!B65</f>
        <v>0</v>
      </c>
      <c r="C65" s="98">
        <f>'2025 - Carcass'!C65</f>
        <v>0</v>
      </c>
      <c r="D65" s="104">
        <f>'2025 - Carcass'!F65</f>
        <v>0</v>
      </c>
      <c r="E65" s="97">
        <f>'2025 - Carcass'!H65</f>
        <v>0</v>
      </c>
      <c r="F65" s="97" t="e">
        <f>'2025 - Carcass'!I65</f>
        <v>#DIV/0!</v>
      </c>
      <c r="G65" s="99">
        <f>'2025 - Carcass'!J65</f>
        <v>0</v>
      </c>
      <c r="H65" s="97">
        <f>'2025 - Carcass'!L65</f>
        <v>0</v>
      </c>
      <c r="I65" s="99">
        <f>'2025 - Carcass'!N65</f>
        <v>2.5</v>
      </c>
      <c r="J65" s="100">
        <f>'2025 - Carcass'!O65</f>
        <v>1.58</v>
      </c>
      <c r="K65" s="97" t="str">
        <f>'2025 - Carcass'!T65</f>
        <v>St</v>
      </c>
      <c r="L65" s="105" t="e">
        <f>'2025 - Carcass'!U65</f>
        <v>#N/A</v>
      </c>
      <c r="M65" s="99">
        <f>'2025 - Carcass'!V65</f>
        <v>51.34</v>
      </c>
      <c r="N65" s="97" t="e">
        <f>'2025 - Carcass'!W65</f>
        <v>#DIV/0!</v>
      </c>
      <c r="O65" s="97" t="e">
        <f>'2025 - Carcass'!X65</f>
        <v>#N/A</v>
      </c>
    </row>
    <row r="66" spans="1:15" x14ac:dyDescent="0.25">
      <c r="A66" s="97">
        <f>'2025 - Carcass'!A66</f>
        <v>0</v>
      </c>
      <c r="B66" s="98">
        <f>'2025 - Carcass'!B66</f>
        <v>0</v>
      </c>
      <c r="C66" s="98">
        <f>'2025 - Carcass'!C66</f>
        <v>0</v>
      </c>
      <c r="D66" s="104">
        <f>'2025 - Carcass'!F66</f>
        <v>0</v>
      </c>
      <c r="E66" s="97">
        <f>'2025 - Carcass'!H66</f>
        <v>0</v>
      </c>
      <c r="F66" s="97" t="e">
        <f>'2025 - Carcass'!I66</f>
        <v>#DIV/0!</v>
      </c>
      <c r="G66" s="99">
        <f>'2025 - Carcass'!J66</f>
        <v>0</v>
      </c>
      <c r="H66" s="97">
        <f>'2025 - Carcass'!L66</f>
        <v>0</v>
      </c>
      <c r="I66" s="99">
        <f>'2025 - Carcass'!N66</f>
        <v>2.5</v>
      </c>
      <c r="J66" s="100">
        <f>'2025 - Carcass'!O66</f>
        <v>1.58</v>
      </c>
      <c r="K66" s="97" t="str">
        <f>'2025 - Carcass'!T66</f>
        <v>St</v>
      </c>
      <c r="L66" s="105" t="e">
        <f>'2025 - Carcass'!U66</f>
        <v>#N/A</v>
      </c>
      <c r="M66" s="99">
        <f>'2025 - Carcass'!V66</f>
        <v>51.34</v>
      </c>
      <c r="N66" s="97" t="e">
        <f>'2025 - Carcass'!W66</f>
        <v>#DIV/0!</v>
      </c>
      <c r="O66" s="97" t="e">
        <f>'2025 - Carcass'!X66</f>
        <v>#N/A</v>
      </c>
    </row>
    <row r="67" spans="1:15" x14ac:dyDescent="0.25">
      <c r="A67" s="97">
        <f>'2025 - Carcass'!A67</f>
        <v>0</v>
      </c>
      <c r="B67" s="98">
        <f>'2025 - Carcass'!B67</f>
        <v>0</v>
      </c>
      <c r="C67" s="98">
        <f>'2025 - Carcass'!C67</f>
        <v>0</v>
      </c>
      <c r="D67" s="104">
        <f>'2025 - Carcass'!F67</f>
        <v>0</v>
      </c>
      <c r="E67" s="97">
        <f>'2025 - Carcass'!H67</f>
        <v>0</v>
      </c>
      <c r="F67" s="97" t="e">
        <f>'2025 - Carcass'!I67</f>
        <v>#DIV/0!</v>
      </c>
      <c r="G67" s="99">
        <f>'2025 - Carcass'!J67</f>
        <v>0</v>
      </c>
      <c r="H67" s="97">
        <f>'2025 - Carcass'!L67</f>
        <v>0</v>
      </c>
      <c r="I67" s="99">
        <f>'2025 - Carcass'!N67</f>
        <v>2.5</v>
      </c>
      <c r="J67" s="100">
        <f>'2025 - Carcass'!O67</f>
        <v>1.58</v>
      </c>
      <c r="K67" s="97" t="str">
        <f>'2025 - Carcass'!T67</f>
        <v>St</v>
      </c>
      <c r="L67" s="105" t="e">
        <f>'2025 - Carcass'!U67</f>
        <v>#N/A</v>
      </c>
      <c r="M67" s="99">
        <f>'2025 - Carcass'!V67</f>
        <v>51.34</v>
      </c>
      <c r="N67" s="97" t="e">
        <f>'2025 - Carcass'!W67</f>
        <v>#DIV/0!</v>
      </c>
      <c r="O67" s="97" t="e">
        <f>'2025 - Carcass'!X67</f>
        <v>#N/A</v>
      </c>
    </row>
    <row r="68" spans="1:15" x14ac:dyDescent="0.25">
      <c r="A68" s="97">
        <f>'2025 - Carcass'!A68</f>
        <v>0</v>
      </c>
      <c r="B68" s="98">
        <f>'2025 - Carcass'!B68</f>
        <v>0</v>
      </c>
      <c r="C68" s="98">
        <f>'2025 - Carcass'!C68</f>
        <v>0</v>
      </c>
      <c r="D68" s="104">
        <f>'2025 - Carcass'!F68</f>
        <v>0</v>
      </c>
      <c r="E68" s="97">
        <f>'2025 - Carcass'!H68</f>
        <v>0</v>
      </c>
      <c r="F68" s="97" t="e">
        <f>'2025 - Carcass'!I68</f>
        <v>#DIV/0!</v>
      </c>
      <c r="G68" s="99">
        <f>'2025 - Carcass'!J68</f>
        <v>0</v>
      </c>
      <c r="H68" s="97">
        <f>'2025 - Carcass'!L68</f>
        <v>0</v>
      </c>
      <c r="I68" s="99">
        <f>'2025 - Carcass'!N68</f>
        <v>2.5</v>
      </c>
      <c r="J68" s="100">
        <f>'2025 - Carcass'!O68</f>
        <v>1.58</v>
      </c>
      <c r="K68" s="97" t="str">
        <f>'2025 - Carcass'!T68</f>
        <v>St</v>
      </c>
      <c r="L68" s="105" t="e">
        <f>'2025 - Carcass'!U68</f>
        <v>#N/A</v>
      </c>
      <c r="M68" s="99">
        <f>'2025 - Carcass'!V68</f>
        <v>51.34</v>
      </c>
      <c r="N68" s="97" t="e">
        <f>'2025 - Carcass'!W68</f>
        <v>#DIV/0!</v>
      </c>
      <c r="O68" s="97" t="e">
        <f>'2025 - Carcass'!X68</f>
        <v>#N/A</v>
      </c>
    </row>
    <row r="69" spans="1:15" x14ac:dyDescent="0.25">
      <c r="A69" s="97">
        <f>'2025 - Carcass'!A69</f>
        <v>0</v>
      </c>
      <c r="B69" s="98">
        <f>'2025 - Carcass'!B69</f>
        <v>0</v>
      </c>
      <c r="C69" s="98">
        <f>'2025 - Carcass'!C69</f>
        <v>0</v>
      </c>
      <c r="D69" s="104">
        <f>'2025 - Carcass'!F69</f>
        <v>0</v>
      </c>
      <c r="E69" s="97">
        <f>'2025 - Carcass'!H69</f>
        <v>0</v>
      </c>
      <c r="F69" s="97">
        <f>'2025 - Carcass'!I69</f>
        <v>0</v>
      </c>
      <c r="G69" s="99">
        <f>'2025 - Carcass'!J69</f>
        <v>0</v>
      </c>
      <c r="H69" s="97">
        <f>'2025 - Carcass'!L69</f>
        <v>0</v>
      </c>
      <c r="I69" s="99">
        <f>'2025 - Carcass'!N69</f>
        <v>0</v>
      </c>
      <c r="J69" s="100">
        <f>'2025 - Carcass'!O69</f>
        <v>0</v>
      </c>
      <c r="K69" s="97">
        <f>'2025 - Carcass'!T69</f>
        <v>0</v>
      </c>
      <c r="L69" s="105">
        <f>'2025 - Carcass'!U69</f>
        <v>0</v>
      </c>
      <c r="M69" s="99">
        <f>'2025 - Carcass'!V69</f>
        <v>0</v>
      </c>
      <c r="N69" s="97">
        <f>'2025 - Carcass'!W69</f>
        <v>0</v>
      </c>
      <c r="O69" s="97">
        <f>'2025 - Carcass'!X69</f>
        <v>0</v>
      </c>
    </row>
    <row r="72" spans="1:15" x14ac:dyDescent="0.25">
      <c r="A72" s="52" t="s">
        <v>59</v>
      </c>
      <c r="B72" s="52" t="s">
        <v>73</v>
      </c>
    </row>
    <row r="73" spans="1:15" x14ac:dyDescent="0.25">
      <c r="A73" s="52" t="s">
        <v>20</v>
      </c>
      <c r="B73" s="52" t="s">
        <v>74</v>
      </c>
      <c r="C73" s="102">
        <v>1</v>
      </c>
      <c r="D73" s="102">
        <v>2</v>
      </c>
      <c r="E73" s="102">
        <v>3</v>
      </c>
      <c r="F73" s="102">
        <v>4</v>
      </c>
      <c r="G73" s="102">
        <v>5</v>
      </c>
      <c r="H73" s="102"/>
      <c r="I73" s="52" t="s">
        <v>75</v>
      </c>
      <c r="J73" s="102" t="s">
        <v>64</v>
      </c>
      <c r="K73" s="102" t="s">
        <v>65</v>
      </c>
      <c r="L73" s="102" t="s">
        <v>66</v>
      </c>
      <c r="M73" s="102" t="s">
        <v>67</v>
      </c>
      <c r="N73" s="102" t="s">
        <v>68</v>
      </c>
    </row>
    <row r="74" spans="1:15" x14ac:dyDescent="0.25">
      <c r="A74" s="101">
        <f>'2025 - Carcass'!AB22</f>
        <v>376.19</v>
      </c>
      <c r="B74" s="102"/>
      <c r="C74" s="101">
        <f>'2025 - Carcass'!AB25</f>
        <v>3.35</v>
      </c>
      <c r="D74" s="101">
        <f>'2025 - Carcass'!AB26</f>
        <v>1.58</v>
      </c>
      <c r="E74" s="101">
        <f>'2025 - Carcass'!AB27</f>
        <v>0</v>
      </c>
      <c r="F74" s="103">
        <f>'2025 - Carcass'!AB28</f>
        <v>-12.45</v>
      </c>
      <c r="G74" s="103">
        <f>'2025 - Carcass'!AB29</f>
        <v>-17.82</v>
      </c>
      <c r="H74" s="102"/>
      <c r="I74" s="102"/>
      <c r="J74" s="101">
        <f>'2025 - Carcass'!AB32</f>
        <v>12.46</v>
      </c>
      <c r="K74" s="101">
        <f>'2025 - Carcass'!AB33</f>
        <v>4.5</v>
      </c>
      <c r="L74" s="101">
        <f>'2025 - Carcass'!AB34</f>
        <v>0</v>
      </c>
      <c r="M74" s="103">
        <f>'2025 - Carcass'!AB35</f>
        <v>-13.17</v>
      </c>
      <c r="N74" s="103">
        <f>'2025 - Carcass'!AB36</f>
        <v>-34.5</v>
      </c>
    </row>
    <row r="76" spans="1:15" x14ac:dyDescent="0.25">
      <c r="A76" s="52" t="s">
        <v>69</v>
      </c>
      <c r="B76" s="102" t="s">
        <v>70</v>
      </c>
      <c r="C76" s="102" t="s">
        <v>10</v>
      </c>
    </row>
    <row r="77" spans="1:15" x14ac:dyDescent="0.25">
      <c r="B77" s="106">
        <f>'2025 - Carcass'!AB39</f>
        <v>-37.92</v>
      </c>
      <c r="C77" s="59">
        <f>'2025 - Carcass'!AB40</f>
        <v>0</v>
      </c>
    </row>
  </sheetData>
  <printOptions gridLines="1"/>
  <pageMargins left="0.25" right="0.25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4"/>
  <sheetViews>
    <sheetView topLeftCell="A30" zoomScaleNormal="100" workbookViewId="0">
      <selection activeCell="S54" sqref="S54"/>
    </sheetView>
  </sheetViews>
  <sheetFormatPr defaultColWidth="9.140625" defaultRowHeight="12.75" x14ac:dyDescent="0.2"/>
  <cols>
    <col min="1" max="1" width="9.140625" style="20"/>
    <col min="2" max="2" width="20.140625" style="20" bestFit="1" customWidth="1"/>
    <col min="3" max="3" width="23.42578125" style="20" bestFit="1" customWidth="1"/>
    <col min="4" max="4" width="27.5703125" style="20" bestFit="1" customWidth="1"/>
    <col min="5" max="8" width="9.140625" style="20"/>
    <col min="9" max="9" width="9.85546875" style="20" customWidth="1"/>
    <col min="10" max="14" width="9.140625" style="20"/>
    <col min="15" max="15" width="11.5703125" style="20" customWidth="1"/>
    <col min="16" max="16" width="9.85546875" style="20" customWidth="1"/>
    <col min="17" max="17" width="10" style="20" customWidth="1"/>
    <col min="18" max="18" width="9.140625" style="20"/>
    <col min="19" max="19" width="11.7109375" style="20" customWidth="1"/>
    <col min="20" max="20" width="10" style="20" customWidth="1"/>
    <col min="21" max="22" width="9.140625" style="20"/>
    <col min="23" max="23" width="10.28515625" style="20" customWidth="1"/>
    <col min="24" max="24" width="7.42578125" style="20" customWidth="1"/>
    <col min="25" max="25" width="12" style="20" bestFit="1" customWidth="1"/>
    <col min="26" max="26" width="18.28515625" style="20" bestFit="1" customWidth="1"/>
    <col min="27" max="16384" width="9.140625" style="20"/>
  </cols>
  <sheetData>
    <row r="1" spans="1:26" s="1" customFormat="1" x14ac:dyDescent="0.2">
      <c r="A1" s="1" t="s">
        <v>0</v>
      </c>
      <c r="B1" s="11" t="s">
        <v>76</v>
      </c>
      <c r="C1" s="12"/>
      <c r="D1" s="12"/>
      <c r="E1" s="12"/>
      <c r="G1" s="13"/>
      <c r="I1" s="42"/>
      <c r="M1" s="42"/>
      <c r="N1" s="42"/>
      <c r="O1" s="42"/>
      <c r="R1" s="42"/>
      <c r="S1" s="42"/>
      <c r="T1" s="42"/>
      <c r="U1" s="15"/>
      <c r="V1" s="15"/>
      <c r="Y1" s="15"/>
      <c r="Z1" s="15"/>
    </row>
    <row r="2" spans="1:26" x14ac:dyDescent="0.2">
      <c r="A2" s="15"/>
      <c r="B2" s="15"/>
      <c r="C2" s="15"/>
      <c r="D2" s="15"/>
      <c r="E2" s="15"/>
      <c r="F2" s="15"/>
      <c r="G2" s="13"/>
      <c r="H2" s="16" t="s">
        <v>1</v>
      </c>
      <c r="I2" s="16" t="s">
        <v>2</v>
      </c>
      <c r="J2" s="17" t="s">
        <v>3</v>
      </c>
      <c r="K2" s="15"/>
      <c r="L2" s="18" t="s">
        <v>4</v>
      </c>
      <c r="M2" s="15"/>
      <c r="N2" s="15"/>
      <c r="O2" s="15"/>
      <c r="P2" s="15"/>
      <c r="Q2" s="15"/>
      <c r="R2" s="15"/>
      <c r="S2" s="15"/>
      <c r="T2" s="15"/>
      <c r="U2" s="28"/>
      <c r="V2" s="28"/>
      <c r="W2" s="15"/>
      <c r="X2" s="2"/>
      <c r="Y2" s="19"/>
      <c r="Z2" s="19"/>
    </row>
    <row r="3" spans="1:26" x14ac:dyDescent="0.2">
      <c r="A3" s="15"/>
      <c r="B3" s="15"/>
      <c r="C3" s="15"/>
      <c r="D3" s="15"/>
      <c r="E3" s="15"/>
      <c r="F3" s="15"/>
      <c r="G3" s="13"/>
      <c r="H3" s="21" t="s">
        <v>5</v>
      </c>
      <c r="I3" s="21" t="s">
        <v>6</v>
      </c>
      <c r="J3" s="22" t="s">
        <v>7</v>
      </c>
      <c r="K3" s="15"/>
      <c r="L3" s="23" t="s">
        <v>8</v>
      </c>
      <c r="M3" s="15"/>
      <c r="N3" s="43" t="s">
        <v>9</v>
      </c>
      <c r="O3" s="15"/>
      <c r="P3" s="15"/>
      <c r="Q3" s="15"/>
      <c r="R3" s="43" t="s">
        <v>11</v>
      </c>
      <c r="S3" s="15"/>
      <c r="T3" s="43" t="s">
        <v>12</v>
      </c>
      <c r="U3" s="28"/>
      <c r="V3" s="28"/>
      <c r="W3" s="15"/>
      <c r="X3" s="2"/>
      <c r="Y3" s="19"/>
      <c r="Z3" s="19"/>
    </row>
    <row r="4" spans="1:26" x14ac:dyDescent="0.2">
      <c r="A4" s="25" t="s">
        <v>13</v>
      </c>
      <c r="B4" s="26" t="s">
        <v>13</v>
      </c>
      <c r="C4" s="26" t="s">
        <v>13</v>
      </c>
      <c r="D4" s="26"/>
      <c r="E4" s="26"/>
      <c r="F4" s="27" t="s">
        <v>13</v>
      </c>
      <c r="G4" s="13"/>
      <c r="H4" s="25" t="s">
        <v>13</v>
      </c>
      <c r="I4" s="26" t="s">
        <v>13</v>
      </c>
      <c r="J4" s="26" t="s">
        <v>13</v>
      </c>
      <c r="K4" s="26" t="s">
        <v>13</v>
      </c>
      <c r="L4" s="27" t="s">
        <v>13</v>
      </c>
      <c r="M4" s="15"/>
      <c r="N4" s="44" t="s">
        <v>13</v>
      </c>
      <c r="O4" s="28"/>
      <c r="P4" s="25" t="s">
        <v>13</v>
      </c>
      <c r="Q4" s="25" t="s">
        <v>13</v>
      </c>
      <c r="R4" s="27" t="s">
        <v>13</v>
      </c>
      <c r="S4" s="28"/>
      <c r="T4" s="44" t="s">
        <v>13</v>
      </c>
      <c r="U4" s="15"/>
      <c r="V4" s="45"/>
      <c r="W4" s="28"/>
      <c r="X4" s="28"/>
      <c r="Y4" s="19"/>
      <c r="Z4" s="19"/>
    </row>
    <row r="5" spans="1:26" ht="13.5" thickBot="1" x14ac:dyDescent="0.25">
      <c r="A5" s="2"/>
      <c r="B5" s="2"/>
      <c r="C5" s="2"/>
      <c r="D5" s="2"/>
      <c r="E5" s="2"/>
      <c r="F5" s="2"/>
      <c r="G5" s="2"/>
      <c r="H5" s="2"/>
      <c r="I5" s="28"/>
      <c r="J5" s="28"/>
      <c r="K5" s="15"/>
      <c r="L5" s="28"/>
      <c r="M5" s="15"/>
      <c r="N5" s="28"/>
      <c r="O5" s="28"/>
      <c r="P5" s="15"/>
      <c r="Q5" s="15"/>
      <c r="R5" s="28"/>
      <c r="S5" s="28"/>
      <c r="T5" s="28"/>
      <c r="U5" s="15"/>
      <c r="V5" s="45"/>
      <c r="W5" s="28"/>
      <c r="X5" s="28"/>
      <c r="Y5" s="19"/>
      <c r="Z5" s="19"/>
    </row>
    <row r="6" spans="1:26" s="2" customFormat="1" ht="13.5" thickBot="1" x14ac:dyDescent="0.25">
      <c r="A6" s="29" t="s">
        <v>14</v>
      </c>
      <c r="B6" s="29" t="s">
        <v>15</v>
      </c>
      <c r="C6" s="29" t="s">
        <v>16</v>
      </c>
      <c r="D6" s="29" t="s">
        <v>17</v>
      </c>
      <c r="E6" s="29" t="s">
        <v>18</v>
      </c>
      <c r="F6" s="29" t="s">
        <v>19</v>
      </c>
      <c r="G6" s="30" t="s">
        <v>20</v>
      </c>
      <c r="H6" s="29" t="s">
        <v>21</v>
      </c>
      <c r="I6" s="29" t="s">
        <v>22</v>
      </c>
      <c r="J6" s="29" t="s">
        <v>23</v>
      </c>
      <c r="K6" s="29" t="s">
        <v>24</v>
      </c>
      <c r="L6" s="29" t="s">
        <v>25</v>
      </c>
      <c r="M6" s="29" t="s">
        <v>26</v>
      </c>
      <c r="N6" s="29" t="s">
        <v>27</v>
      </c>
      <c r="O6" s="29" t="s">
        <v>28</v>
      </c>
      <c r="P6" s="29" t="s">
        <v>77</v>
      </c>
      <c r="Q6" s="29" t="s">
        <v>32</v>
      </c>
      <c r="R6" s="29" t="s">
        <v>33</v>
      </c>
      <c r="S6" s="29" t="s">
        <v>34</v>
      </c>
      <c r="T6" s="29" t="s">
        <v>35</v>
      </c>
      <c r="U6" s="29" t="s">
        <v>36</v>
      </c>
      <c r="V6" s="29" t="s">
        <v>37</v>
      </c>
      <c r="W6" s="29" t="s">
        <v>38</v>
      </c>
      <c r="X6" s="15"/>
      <c r="Y6" s="19"/>
      <c r="Z6" s="19"/>
    </row>
    <row r="7" spans="1:26" x14ac:dyDescent="0.2">
      <c r="A7" s="87">
        <v>429</v>
      </c>
      <c r="B7" s="109" t="s">
        <v>78</v>
      </c>
      <c r="C7" s="75" t="s">
        <v>79</v>
      </c>
      <c r="D7" s="75" t="s">
        <v>80</v>
      </c>
      <c r="E7" s="75" t="s">
        <v>81</v>
      </c>
      <c r="F7" s="87">
        <v>1320</v>
      </c>
      <c r="G7" s="78">
        <f t="shared" ref="G7:G53" si="0">$Z$22</f>
        <v>376.19</v>
      </c>
      <c r="H7" s="86">
        <f t="shared" ref="H7:H53" si="1">F7*0.6</f>
        <v>792</v>
      </c>
      <c r="I7" s="40">
        <v>60</v>
      </c>
      <c r="J7" s="88">
        <v>0.4</v>
      </c>
      <c r="K7" s="80">
        <v>2.5</v>
      </c>
      <c r="L7" s="95">
        <v>15.81</v>
      </c>
      <c r="M7" s="62">
        <f t="shared" ref="M7:M53" si="2">L7/(H7/100)</f>
        <v>1.9962121212121213</v>
      </c>
      <c r="N7" s="62">
        <f t="shared" ref="N7:N53" si="3">2.5+(2.5*J7)+(0.2*K7)+(0.0038*H7)-(0.32*L7)</f>
        <v>1.9503999999999992</v>
      </c>
      <c r="O7" s="63">
        <f t="shared" ref="O7:O53" si="4">IF(N7&lt;=1.995,$Z$25,IF(N7&lt;=2.995,$Z$26,IF(N7&lt;=3.995,$Z$27,IF(N7&lt;=4.995,$Z$28,IF(N7&lt;=5.995,$Z$29)))))</f>
        <v>3.35</v>
      </c>
      <c r="P7" s="76">
        <v>9.1</v>
      </c>
      <c r="Q7" s="80" t="str">
        <f t="shared" ref="Q7:Q53" si="5">IF(P7&lt;=1.94,"200",IF(P7&lt;=3.04,"300",IF(P7&lt;=3.94,"350",IF(P7&lt;=5.54,"400",IF(P7&lt;=6.94,"500",IF(P7&lt;=8.54,"600",IF(P7&lt;=9.94,"700",IF(P7&gt;=9.95,"800"))))))))</f>
        <v>700</v>
      </c>
      <c r="R7" s="81" t="str">
        <f t="shared" ref="R7:R53" si="6">IF(P7&lt;=1.94,"St",IF(P7&lt;=2.94,"Se-",IF(P7&lt;=3.94,"Se+",IF(P7&lt;=5.54,"Ch-",IF(P7&lt;=6.94,"Ch",IF(P7&lt;=8.54,"Ch+",IF(P7&lt;=9.94,"Pr-",IF(P7&gt;=9.95,"Pr"))))))))</f>
        <v>Pr-</v>
      </c>
      <c r="S7" s="81">
        <f t="shared" ref="S7:S53" si="7">IF(P7&lt;=1.94,$Z$36,IF(P7&lt;=2.94,$Z$35,IF(P7&lt;=3.94,$Z$35,IF(P7&lt;=5.54,$Z$34,IF(Q7&lt;=6.94,$Z$33,IF(P7&lt;=8.54,$Z$33,IF(Q7&lt;=9.94,$Z$32,IF(Q7&gt;=9.95,$Z$32))))))))</f>
        <v>12.46</v>
      </c>
      <c r="T7" s="82">
        <f t="shared" ref="T7:T53" si="8">51.34-(5.78*J7)-(0.462*K7)-(0.0093*H7)+(0.74*L7)</f>
        <v>52.206800000000001</v>
      </c>
      <c r="U7" s="83" t="str">
        <f t="shared" ref="U7:U53" si="9">IF(AND(H7&gt;699,H7&lt;1001,I7&gt;54.9,I7&lt;68.1,J7&gt;0.199,J7&lt;0.801,L7&gt;11.49,L7&lt;17.51,N7&lt;4,P7&gt;5.54,T7&gt;50.99),"Y","N")</f>
        <v>Y</v>
      </c>
      <c r="V7" s="69">
        <f>(G7+O7+S7)</f>
        <v>392</v>
      </c>
      <c r="W7" s="70">
        <f t="shared" ref="W7:W53" si="10">(V7/100)*H7</f>
        <v>3104.64</v>
      </c>
      <c r="X7" s="2"/>
      <c r="Y7" s="19"/>
      <c r="Z7" s="19"/>
    </row>
    <row r="8" spans="1:26" x14ac:dyDescent="0.2">
      <c r="A8" s="89">
        <v>246</v>
      </c>
      <c r="B8" s="90" t="s">
        <v>82</v>
      </c>
      <c r="C8" s="77" t="s">
        <v>83</v>
      </c>
      <c r="D8" s="77" t="s">
        <v>84</v>
      </c>
      <c r="E8" s="77" t="s">
        <v>81</v>
      </c>
      <c r="F8" s="89">
        <v>1270</v>
      </c>
      <c r="G8" s="78">
        <f t="shared" si="0"/>
        <v>376.19</v>
      </c>
      <c r="H8" s="86">
        <f t="shared" si="1"/>
        <v>762</v>
      </c>
      <c r="I8" s="40">
        <v>60</v>
      </c>
      <c r="J8" s="92">
        <v>0.23</v>
      </c>
      <c r="K8" s="80">
        <v>2.5</v>
      </c>
      <c r="L8" s="93">
        <v>15.63</v>
      </c>
      <c r="M8" s="64">
        <f t="shared" si="2"/>
        <v>2.0511811023622046</v>
      </c>
      <c r="N8" s="64">
        <f t="shared" si="3"/>
        <v>1.4689999999999994</v>
      </c>
      <c r="O8" s="63">
        <f t="shared" si="4"/>
        <v>3.35</v>
      </c>
      <c r="P8" s="76">
        <v>5.6</v>
      </c>
      <c r="Q8" s="80" t="str">
        <f t="shared" si="5"/>
        <v>500</v>
      </c>
      <c r="R8" s="84" t="str">
        <f t="shared" si="6"/>
        <v>Ch</v>
      </c>
      <c r="S8" s="81">
        <f t="shared" si="7"/>
        <v>4.5</v>
      </c>
      <c r="T8" s="85">
        <f t="shared" si="8"/>
        <v>53.335200000000007</v>
      </c>
      <c r="U8" s="83" t="str">
        <f t="shared" si="9"/>
        <v>Y</v>
      </c>
      <c r="V8" s="69">
        <f t="shared" ref="V7:V53" si="11">(G8+O8+S8)</f>
        <v>384.04</v>
      </c>
      <c r="W8" s="72">
        <f t="shared" si="10"/>
        <v>2926.3848000000003</v>
      </c>
      <c r="X8" s="2"/>
      <c r="Y8" s="120" t="s">
        <v>40</v>
      </c>
      <c r="Z8" s="121"/>
    </row>
    <row r="9" spans="1:26" x14ac:dyDescent="0.2">
      <c r="A9" s="89">
        <v>448</v>
      </c>
      <c r="B9" s="108" t="s">
        <v>85</v>
      </c>
      <c r="C9" s="77" t="s">
        <v>86</v>
      </c>
      <c r="D9" s="77" t="s">
        <v>87</v>
      </c>
      <c r="E9" s="77" t="s">
        <v>88</v>
      </c>
      <c r="F9" s="89">
        <v>1300</v>
      </c>
      <c r="G9" s="79">
        <f t="shared" si="0"/>
        <v>376.19</v>
      </c>
      <c r="H9" s="86">
        <f t="shared" si="1"/>
        <v>780</v>
      </c>
      <c r="I9" s="40">
        <v>60</v>
      </c>
      <c r="J9" s="92">
        <v>0.42</v>
      </c>
      <c r="K9" s="80">
        <v>2.5</v>
      </c>
      <c r="L9" s="93">
        <v>16.2</v>
      </c>
      <c r="M9" s="64">
        <f t="shared" si="2"/>
        <v>2.0769230769230771</v>
      </c>
      <c r="N9" s="64">
        <f t="shared" si="3"/>
        <v>1.8299999999999992</v>
      </c>
      <c r="O9" s="63">
        <f t="shared" si="4"/>
        <v>3.35</v>
      </c>
      <c r="P9" s="76">
        <v>6.2</v>
      </c>
      <c r="Q9" s="80" t="str">
        <f t="shared" si="5"/>
        <v>500</v>
      </c>
      <c r="R9" s="84" t="str">
        <f t="shared" si="6"/>
        <v>Ch</v>
      </c>
      <c r="S9" s="81">
        <f t="shared" si="7"/>
        <v>4.5</v>
      </c>
      <c r="T9" s="85">
        <f t="shared" si="8"/>
        <v>52.491400000000006</v>
      </c>
      <c r="U9" s="83" t="str">
        <f t="shared" si="9"/>
        <v>Y</v>
      </c>
      <c r="V9" s="69">
        <f t="shared" si="11"/>
        <v>384.04</v>
      </c>
      <c r="W9" s="72">
        <f t="shared" si="10"/>
        <v>2995.5120000000002</v>
      </c>
      <c r="X9" s="2"/>
      <c r="Y9" s="46" t="s">
        <v>41</v>
      </c>
      <c r="Z9" s="47" t="s">
        <v>42</v>
      </c>
    </row>
    <row r="10" spans="1:26" x14ac:dyDescent="0.2">
      <c r="A10" s="89">
        <v>425</v>
      </c>
      <c r="B10" s="90" t="s">
        <v>89</v>
      </c>
      <c r="C10" s="75" t="s">
        <v>90</v>
      </c>
      <c r="D10" s="75" t="s">
        <v>91</v>
      </c>
      <c r="E10" s="75" t="s">
        <v>92</v>
      </c>
      <c r="F10" s="89">
        <v>1215</v>
      </c>
      <c r="G10" s="78">
        <f t="shared" si="0"/>
        <v>376.19</v>
      </c>
      <c r="H10" s="86">
        <f t="shared" si="1"/>
        <v>729</v>
      </c>
      <c r="I10" s="40">
        <v>60</v>
      </c>
      <c r="J10" s="92">
        <v>0.49</v>
      </c>
      <c r="K10" s="80">
        <v>2.5</v>
      </c>
      <c r="L10" s="93">
        <v>15.8</v>
      </c>
      <c r="M10" s="62">
        <f t="shared" si="2"/>
        <v>2.1673525377229081</v>
      </c>
      <c r="N10" s="62">
        <f t="shared" si="3"/>
        <v>1.9391999999999996</v>
      </c>
      <c r="O10" s="63">
        <f t="shared" si="4"/>
        <v>3.35</v>
      </c>
      <c r="P10" s="76">
        <v>7.1</v>
      </c>
      <c r="Q10" s="80" t="str">
        <f t="shared" si="5"/>
        <v>600</v>
      </c>
      <c r="R10" s="84" t="str">
        <f t="shared" si="6"/>
        <v>Ch+</v>
      </c>
      <c r="S10" s="81">
        <f t="shared" si="7"/>
        <v>4.5</v>
      </c>
      <c r="T10" s="82">
        <f t="shared" si="8"/>
        <v>52.265100000000004</v>
      </c>
      <c r="U10" s="83" t="str">
        <f t="shared" si="9"/>
        <v>Y</v>
      </c>
      <c r="V10" s="69">
        <f t="shared" si="11"/>
        <v>384.04</v>
      </c>
      <c r="W10" s="70">
        <f t="shared" si="10"/>
        <v>2799.6516000000001</v>
      </c>
      <c r="X10" s="2"/>
      <c r="Y10" s="48" t="s">
        <v>43</v>
      </c>
      <c r="Z10" s="49" t="s">
        <v>44</v>
      </c>
    </row>
    <row r="11" spans="1:26" x14ac:dyDescent="0.2">
      <c r="A11" s="89">
        <v>387</v>
      </c>
      <c r="B11" s="90" t="s">
        <v>93</v>
      </c>
      <c r="C11" s="77" t="s">
        <v>94</v>
      </c>
      <c r="D11" s="77" t="s">
        <v>95</v>
      </c>
      <c r="E11" s="77" t="s">
        <v>88</v>
      </c>
      <c r="F11" s="89">
        <v>1325</v>
      </c>
      <c r="G11" s="78">
        <f t="shared" si="0"/>
        <v>376.19</v>
      </c>
      <c r="H11" s="86">
        <f t="shared" si="1"/>
        <v>795</v>
      </c>
      <c r="I11" s="40">
        <v>60</v>
      </c>
      <c r="J11" s="92">
        <v>0.46</v>
      </c>
      <c r="K11" s="80">
        <v>2.5</v>
      </c>
      <c r="L11" s="93">
        <v>15.71</v>
      </c>
      <c r="M11" s="64">
        <f t="shared" si="2"/>
        <v>1.9761006289308176</v>
      </c>
      <c r="N11" s="64">
        <f t="shared" si="3"/>
        <v>2.1437999999999997</v>
      </c>
      <c r="O11" s="63">
        <f t="shared" si="4"/>
        <v>1.58</v>
      </c>
      <c r="P11" s="76">
        <v>6.7</v>
      </c>
      <c r="Q11" s="80" t="str">
        <f t="shared" si="5"/>
        <v>500</v>
      </c>
      <c r="R11" s="84" t="str">
        <f t="shared" si="6"/>
        <v>Ch</v>
      </c>
      <c r="S11" s="81">
        <f t="shared" si="7"/>
        <v>4.5</v>
      </c>
      <c r="T11" s="85">
        <f t="shared" si="8"/>
        <v>51.758099999999999</v>
      </c>
      <c r="U11" s="83" t="str">
        <f t="shared" si="9"/>
        <v>Y</v>
      </c>
      <c r="V11" s="69">
        <f t="shared" si="11"/>
        <v>382.27</v>
      </c>
      <c r="W11" s="72">
        <f t="shared" si="10"/>
        <v>3039.0464999999999</v>
      </c>
      <c r="X11" s="2"/>
      <c r="Y11" s="48" t="s">
        <v>45</v>
      </c>
      <c r="Z11" s="49" t="s">
        <v>46</v>
      </c>
    </row>
    <row r="12" spans="1:26" x14ac:dyDescent="0.2">
      <c r="A12" s="89">
        <v>474</v>
      </c>
      <c r="B12" s="90" t="s">
        <v>96</v>
      </c>
      <c r="C12" s="77" t="s">
        <v>97</v>
      </c>
      <c r="D12" s="77" t="s">
        <v>80</v>
      </c>
      <c r="E12" s="77" t="s">
        <v>92</v>
      </c>
      <c r="F12" s="108">
        <v>1190</v>
      </c>
      <c r="G12" s="78">
        <f t="shared" si="0"/>
        <v>376.19</v>
      </c>
      <c r="H12" s="86">
        <f t="shared" si="1"/>
        <v>714</v>
      </c>
      <c r="I12" s="40">
        <v>60</v>
      </c>
      <c r="J12" s="92">
        <v>0.49</v>
      </c>
      <c r="K12" s="80">
        <v>2.5</v>
      </c>
      <c r="L12" s="92">
        <v>14.76</v>
      </c>
      <c r="M12" s="64">
        <f t="shared" si="2"/>
        <v>2.0672268907563027</v>
      </c>
      <c r="N12" s="64">
        <f t="shared" si="3"/>
        <v>2.2149999999999999</v>
      </c>
      <c r="O12" s="63">
        <f t="shared" si="4"/>
        <v>1.58</v>
      </c>
      <c r="P12" s="76">
        <v>7.1</v>
      </c>
      <c r="Q12" s="80" t="str">
        <f t="shared" si="5"/>
        <v>600</v>
      </c>
      <c r="R12" s="84" t="str">
        <f t="shared" si="6"/>
        <v>Ch+</v>
      </c>
      <c r="S12" s="81">
        <f t="shared" si="7"/>
        <v>4.5</v>
      </c>
      <c r="T12" s="85">
        <f t="shared" si="8"/>
        <v>51.635000000000005</v>
      </c>
      <c r="U12" s="83" t="str">
        <f t="shared" si="9"/>
        <v>Y</v>
      </c>
      <c r="V12" s="69">
        <f t="shared" si="11"/>
        <v>382.27</v>
      </c>
      <c r="W12" s="72">
        <f t="shared" si="10"/>
        <v>2729.4078</v>
      </c>
      <c r="X12" s="2"/>
      <c r="Y12" s="48" t="s">
        <v>47</v>
      </c>
      <c r="Z12" s="49" t="s">
        <v>48</v>
      </c>
    </row>
    <row r="13" spans="1:26" x14ac:dyDescent="0.2">
      <c r="A13" s="89">
        <v>449</v>
      </c>
      <c r="B13" s="108" t="s">
        <v>98</v>
      </c>
      <c r="C13" s="77" t="s">
        <v>86</v>
      </c>
      <c r="D13" s="77" t="s">
        <v>99</v>
      </c>
      <c r="E13" s="77" t="s">
        <v>92</v>
      </c>
      <c r="F13" s="94">
        <v>1385</v>
      </c>
      <c r="G13" s="78">
        <f t="shared" si="0"/>
        <v>376.19</v>
      </c>
      <c r="H13" s="86">
        <f t="shared" si="1"/>
        <v>831</v>
      </c>
      <c r="I13" s="40">
        <v>60</v>
      </c>
      <c r="J13" s="92">
        <v>0.51</v>
      </c>
      <c r="K13" s="80">
        <v>2.5</v>
      </c>
      <c r="L13" s="93">
        <v>16.28</v>
      </c>
      <c r="M13" s="64">
        <f t="shared" si="2"/>
        <v>1.9590854392298436</v>
      </c>
      <c r="N13" s="64">
        <f t="shared" si="3"/>
        <v>2.2231999999999994</v>
      </c>
      <c r="O13" s="63">
        <f t="shared" si="4"/>
        <v>1.58</v>
      </c>
      <c r="P13" s="76">
        <v>6.1</v>
      </c>
      <c r="Q13" s="80" t="str">
        <f t="shared" si="5"/>
        <v>500</v>
      </c>
      <c r="R13" s="84" t="str">
        <f t="shared" si="6"/>
        <v>Ch</v>
      </c>
      <c r="S13" s="81">
        <f t="shared" si="7"/>
        <v>4.5</v>
      </c>
      <c r="T13" s="85">
        <f t="shared" si="8"/>
        <v>51.556100000000001</v>
      </c>
      <c r="U13" s="83" t="str">
        <f t="shared" si="9"/>
        <v>Y</v>
      </c>
      <c r="V13" s="69">
        <f t="shared" si="11"/>
        <v>382.27</v>
      </c>
      <c r="W13" s="72">
        <f t="shared" si="10"/>
        <v>3176.6636999999996</v>
      </c>
      <c r="X13" s="2"/>
      <c r="Y13" s="48" t="s">
        <v>49</v>
      </c>
      <c r="Z13" s="49" t="s">
        <v>50</v>
      </c>
    </row>
    <row r="14" spans="1:26" x14ac:dyDescent="0.2">
      <c r="A14" s="89">
        <v>443</v>
      </c>
      <c r="B14" s="108" t="s">
        <v>100</v>
      </c>
      <c r="C14" s="77" t="s">
        <v>101</v>
      </c>
      <c r="D14" s="77" t="s">
        <v>102</v>
      </c>
      <c r="E14" s="77" t="s">
        <v>88</v>
      </c>
      <c r="F14" s="89">
        <v>1240</v>
      </c>
      <c r="G14" s="78">
        <f t="shared" si="0"/>
        <v>376.19</v>
      </c>
      <c r="H14" s="86">
        <f t="shared" si="1"/>
        <v>744</v>
      </c>
      <c r="I14" s="40">
        <v>60</v>
      </c>
      <c r="J14" s="92">
        <v>0.45</v>
      </c>
      <c r="K14" s="80">
        <v>2.5</v>
      </c>
      <c r="L14" s="93">
        <v>14.05</v>
      </c>
      <c r="M14" s="64">
        <f t="shared" si="2"/>
        <v>1.8884408602150538</v>
      </c>
      <c r="N14" s="64">
        <f t="shared" si="3"/>
        <v>2.4561999999999991</v>
      </c>
      <c r="O14" s="63">
        <f t="shared" si="4"/>
        <v>1.58</v>
      </c>
      <c r="P14" s="76">
        <v>5.6</v>
      </c>
      <c r="Q14" s="80" t="str">
        <f t="shared" si="5"/>
        <v>500</v>
      </c>
      <c r="R14" s="84" t="str">
        <f t="shared" si="6"/>
        <v>Ch</v>
      </c>
      <c r="S14" s="81">
        <f t="shared" si="7"/>
        <v>4.5</v>
      </c>
      <c r="T14" s="85">
        <f t="shared" si="8"/>
        <v>51.061800000000005</v>
      </c>
      <c r="U14" s="83" t="str">
        <f t="shared" si="9"/>
        <v>Y</v>
      </c>
      <c r="V14" s="69">
        <f t="shared" si="11"/>
        <v>382.27</v>
      </c>
      <c r="W14" s="72">
        <f t="shared" si="10"/>
        <v>2844.0888</v>
      </c>
      <c r="X14" s="2"/>
      <c r="Y14" s="48" t="s">
        <v>51</v>
      </c>
      <c r="Z14" s="49" t="s">
        <v>52</v>
      </c>
    </row>
    <row r="15" spans="1:26" x14ac:dyDescent="0.2">
      <c r="A15" s="89">
        <v>248</v>
      </c>
      <c r="B15" s="108" t="s">
        <v>103</v>
      </c>
      <c r="C15" s="77" t="s">
        <v>104</v>
      </c>
      <c r="D15" s="77" t="s">
        <v>105</v>
      </c>
      <c r="E15" s="77" t="s">
        <v>92</v>
      </c>
      <c r="F15" s="89">
        <v>1285</v>
      </c>
      <c r="G15" s="78">
        <f t="shared" si="0"/>
        <v>376.19</v>
      </c>
      <c r="H15" s="86">
        <f t="shared" si="1"/>
        <v>771</v>
      </c>
      <c r="I15" s="40">
        <v>60</v>
      </c>
      <c r="J15" s="92">
        <v>0.47</v>
      </c>
      <c r="K15" s="80">
        <v>2.5</v>
      </c>
      <c r="L15" s="93">
        <v>17.920000000000002</v>
      </c>
      <c r="M15" s="64">
        <f t="shared" si="2"/>
        <v>2.3242542153047991</v>
      </c>
      <c r="N15" s="64">
        <f t="shared" si="3"/>
        <v>1.3703999999999992</v>
      </c>
      <c r="O15" s="63">
        <f t="shared" si="4"/>
        <v>3.35</v>
      </c>
      <c r="P15" s="76">
        <v>6.9</v>
      </c>
      <c r="Q15" s="80" t="str">
        <f t="shared" si="5"/>
        <v>500</v>
      </c>
      <c r="R15" s="84" t="str">
        <f t="shared" si="6"/>
        <v>Ch</v>
      </c>
      <c r="S15" s="81">
        <f t="shared" si="7"/>
        <v>4.5</v>
      </c>
      <c r="T15" s="85">
        <f t="shared" si="8"/>
        <v>53.558900000000008</v>
      </c>
      <c r="U15" s="83" t="str">
        <f t="shared" si="9"/>
        <v>N</v>
      </c>
      <c r="V15" s="69">
        <f t="shared" si="11"/>
        <v>384.04</v>
      </c>
      <c r="W15" s="72">
        <f t="shared" si="10"/>
        <v>2960.9484000000002</v>
      </c>
      <c r="X15" s="2"/>
      <c r="Y15" s="48" t="s">
        <v>53</v>
      </c>
      <c r="Z15" s="49" t="s">
        <v>54</v>
      </c>
    </row>
    <row r="16" spans="1:26" x14ac:dyDescent="0.2">
      <c r="A16" s="89">
        <v>231</v>
      </c>
      <c r="B16" s="90" t="s">
        <v>106</v>
      </c>
      <c r="C16" s="77" t="s">
        <v>107</v>
      </c>
      <c r="D16" s="77" t="s">
        <v>108</v>
      </c>
      <c r="E16" s="77" t="s">
        <v>81</v>
      </c>
      <c r="F16" s="108">
        <v>1445</v>
      </c>
      <c r="G16" s="78">
        <f t="shared" si="0"/>
        <v>376.19</v>
      </c>
      <c r="H16" s="86">
        <f t="shared" si="1"/>
        <v>867</v>
      </c>
      <c r="I16" s="40">
        <v>60</v>
      </c>
      <c r="J16" s="92">
        <v>0.7</v>
      </c>
      <c r="K16" s="80">
        <v>2.5</v>
      </c>
      <c r="L16" s="92">
        <v>18.7</v>
      </c>
      <c r="M16" s="64">
        <f t="shared" si="2"/>
        <v>2.1568627450980391</v>
      </c>
      <c r="N16" s="64">
        <f t="shared" si="3"/>
        <v>2.0605999999999991</v>
      </c>
      <c r="O16" s="63">
        <f t="shared" si="4"/>
        <v>1.58</v>
      </c>
      <c r="P16" s="76">
        <v>6.8</v>
      </c>
      <c r="Q16" s="80" t="str">
        <f t="shared" si="5"/>
        <v>500</v>
      </c>
      <c r="R16" s="84" t="str">
        <f t="shared" si="6"/>
        <v>Ch</v>
      </c>
      <c r="S16" s="81">
        <f t="shared" si="7"/>
        <v>4.5</v>
      </c>
      <c r="T16" s="85">
        <f t="shared" si="8"/>
        <v>51.913900000000005</v>
      </c>
      <c r="U16" s="83" t="str">
        <f t="shared" si="9"/>
        <v>N</v>
      </c>
      <c r="V16" s="69">
        <f t="shared" si="11"/>
        <v>382.27</v>
      </c>
      <c r="W16" s="72">
        <f t="shared" si="10"/>
        <v>3314.2808999999997</v>
      </c>
      <c r="X16" s="2"/>
      <c r="Y16" s="48" t="s">
        <v>55</v>
      </c>
      <c r="Z16" s="49" t="s">
        <v>56</v>
      </c>
    </row>
    <row r="17" spans="1:26" x14ac:dyDescent="0.2">
      <c r="A17" s="89">
        <v>383</v>
      </c>
      <c r="B17" s="108" t="s">
        <v>109</v>
      </c>
      <c r="C17" s="77" t="s">
        <v>110</v>
      </c>
      <c r="D17" s="77" t="s">
        <v>111</v>
      </c>
      <c r="E17" s="77" t="s">
        <v>112</v>
      </c>
      <c r="F17" s="89">
        <v>1450</v>
      </c>
      <c r="G17" s="78">
        <f t="shared" si="0"/>
        <v>376.19</v>
      </c>
      <c r="H17" s="86">
        <f t="shared" si="1"/>
        <v>870</v>
      </c>
      <c r="I17" s="40">
        <v>60</v>
      </c>
      <c r="J17" s="92">
        <v>0.56000000000000005</v>
      </c>
      <c r="K17" s="80">
        <v>2.5</v>
      </c>
      <c r="L17" s="93">
        <v>16.28</v>
      </c>
      <c r="M17" s="64">
        <f t="shared" si="2"/>
        <v>1.8712643678160923</v>
      </c>
      <c r="N17" s="64">
        <f t="shared" si="3"/>
        <v>2.4963999999999995</v>
      </c>
      <c r="O17" s="63">
        <f t="shared" si="4"/>
        <v>1.58</v>
      </c>
      <c r="P17" s="76">
        <v>6.8</v>
      </c>
      <c r="Q17" s="80" t="str">
        <f t="shared" si="5"/>
        <v>500</v>
      </c>
      <c r="R17" s="84" t="str">
        <f t="shared" si="6"/>
        <v>Ch</v>
      </c>
      <c r="S17" s="81">
        <f t="shared" si="7"/>
        <v>4.5</v>
      </c>
      <c r="T17" s="85">
        <f t="shared" si="8"/>
        <v>50.904399999999995</v>
      </c>
      <c r="U17" s="83" t="str">
        <f t="shared" si="9"/>
        <v>N</v>
      </c>
      <c r="V17" s="69">
        <f t="shared" si="11"/>
        <v>382.27</v>
      </c>
      <c r="W17" s="72">
        <f t="shared" si="10"/>
        <v>3325.7489999999998</v>
      </c>
      <c r="X17" s="2"/>
      <c r="Y17" s="50" t="s">
        <v>57</v>
      </c>
      <c r="Z17" s="51" t="s">
        <v>58</v>
      </c>
    </row>
    <row r="18" spans="1:26" x14ac:dyDescent="0.2">
      <c r="A18" s="91">
        <v>460</v>
      </c>
      <c r="B18" s="90" t="s">
        <v>113</v>
      </c>
      <c r="C18" s="77" t="s">
        <v>114</v>
      </c>
      <c r="D18" s="77" t="s">
        <v>111</v>
      </c>
      <c r="E18" s="77" t="s">
        <v>88</v>
      </c>
      <c r="F18" s="89">
        <v>1365</v>
      </c>
      <c r="G18" s="78">
        <f t="shared" si="0"/>
        <v>376.19</v>
      </c>
      <c r="H18" s="86">
        <f t="shared" si="1"/>
        <v>819</v>
      </c>
      <c r="I18" s="40">
        <v>60</v>
      </c>
      <c r="J18" s="92">
        <v>0.54</v>
      </c>
      <c r="K18" s="80">
        <v>2.5</v>
      </c>
      <c r="L18" s="93">
        <v>15.18</v>
      </c>
      <c r="M18" s="64">
        <f t="shared" si="2"/>
        <v>1.8534798534798536</v>
      </c>
      <c r="N18" s="64">
        <f t="shared" si="3"/>
        <v>2.6045999999999996</v>
      </c>
      <c r="O18" s="63">
        <f t="shared" si="4"/>
        <v>1.58</v>
      </c>
      <c r="P18" s="76">
        <v>7.1</v>
      </c>
      <c r="Q18" s="80" t="str">
        <f t="shared" si="5"/>
        <v>600</v>
      </c>
      <c r="R18" s="84" t="str">
        <f t="shared" si="6"/>
        <v>Ch+</v>
      </c>
      <c r="S18" s="81">
        <f t="shared" si="7"/>
        <v>4.5</v>
      </c>
      <c r="T18" s="85">
        <f t="shared" si="8"/>
        <v>50.680300000000003</v>
      </c>
      <c r="U18" s="83" t="str">
        <f t="shared" si="9"/>
        <v>N</v>
      </c>
      <c r="V18" s="69">
        <f t="shared" si="11"/>
        <v>382.27</v>
      </c>
      <c r="W18" s="72">
        <f t="shared" si="10"/>
        <v>3130.7912999999999</v>
      </c>
      <c r="X18" s="2"/>
      <c r="Y18" s="19"/>
      <c r="Z18" s="19"/>
    </row>
    <row r="19" spans="1:26" x14ac:dyDescent="0.2">
      <c r="A19" s="89">
        <v>386</v>
      </c>
      <c r="B19" s="108" t="s">
        <v>115</v>
      </c>
      <c r="C19" s="77" t="s">
        <v>94</v>
      </c>
      <c r="D19" s="77" t="s">
        <v>95</v>
      </c>
      <c r="E19" s="77" t="s">
        <v>88</v>
      </c>
      <c r="F19" s="89">
        <v>1425</v>
      </c>
      <c r="G19" s="78">
        <f t="shared" si="0"/>
        <v>376.19</v>
      </c>
      <c r="H19" s="86">
        <f t="shared" si="1"/>
        <v>855</v>
      </c>
      <c r="I19" s="40">
        <v>60</v>
      </c>
      <c r="J19" s="92">
        <v>0.41</v>
      </c>
      <c r="K19" s="80">
        <v>2.5</v>
      </c>
      <c r="L19" s="93">
        <v>14.53</v>
      </c>
      <c r="M19" s="64">
        <f t="shared" si="2"/>
        <v>1.6994152046783624</v>
      </c>
      <c r="N19" s="64">
        <f t="shared" si="3"/>
        <v>2.6244000000000014</v>
      </c>
      <c r="O19" s="63">
        <f t="shared" si="4"/>
        <v>1.58</v>
      </c>
      <c r="P19" s="76">
        <v>6.5</v>
      </c>
      <c r="Q19" s="80" t="str">
        <f t="shared" si="5"/>
        <v>500</v>
      </c>
      <c r="R19" s="84" t="str">
        <f t="shared" si="6"/>
        <v>Ch</v>
      </c>
      <c r="S19" s="81">
        <f t="shared" si="7"/>
        <v>4.5</v>
      </c>
      <c r="T19" s="85">
        <f t="shared" si="8"/>
        <v>50.615900000000011</v>
      </c>
      <c r="U19" s="83" t="str">
        <f t="shared" si="9"/>
        <v>N</v>
      </c>
      <c r="V19" s="69">
        <f t="shared" si="11"/>
        <v>382.27</v>
      </c>
      <c r="W19" s="72">
        <f t="shared" si="10"/>
        <v>3268.4085</v>
      </c>
      <c r="X19" s="2"/>
      <c r="Y19" s="19"/>
      <c r="Z19" s="19"/>
    </row>
    <row r="20" spans="1:26" x14ac:dyDescent="0.2">
      <c r="A20" s="89">
        <v>440</v>
      </c>
      <c r="B20" s="108" t="s">
        <v>116</v>
      </c>
      <c r="C20" s="77" t="s">
        <v>116</v>
      </c>
      <c r="D20" s="77" t="s">
        <v>117</v>
      </c>
      <c r="E20" s="77" t="s">
        <v>81</v>
      </c>
      <c r="F20" s="89">
        <v>1405</v>
      </c>
      <c r="G20" s="78">
        <f t="shared" si="0"/>
        <v>376.19</v>
      </c>
      <c r="H20" s="86">
        <f t="shared" si="1"/>
        <v>843</v>
      </c>
      <c r="I20" s="40">
        <v>60</v>
      </c>
      <c r="J20" s="92">
        <v>0.52</v>
      </c>
      <c r="K20" s="80">
        <v>2.5</v>
      </c>
      <c r="L20" s="93">
        <v>14.96</v>
      </c>
      <c r="M20" s="64">
        <f t="shared" si="2"/>
        <v>1.774614472123369</v>
      </c>
      <c r="N20" s="64">
        <f t="shared" si="3"/>
        <v>2.7161999999999988</v>
      </c>
      <c r="O20" s="63">
        <f t="shared" si="4"/>
        <v>1.58</v>
      </c>
      <c r="P20" s="76">
        <v>7</v>
      </c>
      <c r="Q20" s="80" t="str">
        <f t="shared" si="5"/>
        <v>600</v>
      </c>
      <c r="R20" s="84" t="str">
        <f t="shared" si="6"/>
        <v>Ch+</v>
      </c>
      <c r="S20" s="81">
        <f t="shared" si="7"/>
        <v>4.5</v>
      </c>
      <c r="T20" s="85">
        <f t="shared" si="8"/>
        <v>50.4099</v>
      </c>
      <c r="U20" s="83" t="str">
        <f t="shared" si="9"/>
        <v>N</v>
      </c>
      <c r="V20" s="69">
        <f t="shared" si="11"/>
        <v>382.27</v>
      </c>
      <c r="W20" s="72">
        <f t="shared" si="10"/>
        <v>3222.5360999999998</v>
      </c>
      <c r="X20" s="2"/>
      <c r="Y20" s="52" t="s">
        <v>59</v>
      </c>
      <c r="Z20" s="52" t="s">
        <v>60</v>
      </c>
    </row>
    <row r="21" spans="1:26" x14ac:dyDescent="0.2">
      <c r="A21" s="89">
        <v>229</v>
      </c>
      <c r="B21" s="108" t="s">
        <v>118</v>
      </c>
      <c r="C21" s="77" t="s">
        <v>119</v>
      </c>
      <c r="D21" s="77" t="s">
        <v>120</v>
      </c>
      <c r="E21" s="77" t="s">
        <v>88</v>
      </c>
      <c r="F21" s="89">
        <v>1565</v>
      </c>
      <c r="G21" s="78">
        <f t="shared" si="0"/>
        <v>376.19</v>
      </c>
      <c r="H21" s="86">
        <f t="shared" si="1"/>
        <v>939</v>
      </c>
      <c r="I21" s="40">
        <v>60</v>
      </c>
      <c r="J21" s="92">
        <v>0.64</v>
      </c>
      <c r="K21" s="80">
        <v>2.5</v>
      </c>
      <c r="L21" s="93">
        <v>17.07</v>
      </c>
      <c r="M21" s="64">
        <f t="shared" si="2"/>
        <v>1.8178913738019169</v>
      </c>
      <c r="N21" s="64">
        <f t="shared" si="3"/>
        <v>2.7057999999999982</v>
      </c>
      <c r="O21" s="63">
        <f t="shared" si="4"/>
        <v>1.58</v>
      </c>
      <c r="P21" s="76">
        <v>5.8</v>
      </c>
      <c r="Q21" s="80" t="str">
        <f t="shared" si="5"/>
        <v>500</v>
      </c>
      <c r="R21" s="84" t="str">
        <f t="shared" si="6"/>
        <v>Ch</v>
      </c>
      <c r="S21" s="81">
        <f t="shared" si="7"/>
        <v>4.5</v>
      </c>
      <c r="T21" s="85">
        <f t="shared" si="8"/>
        <v>50.384900000000002</v>
      </c>
      <c r="U21" s="83" t="str">
        <f t="shared" si="9"/>
        <v>N</v>
      </c>
      <c r="V21" s="69">
        <f t="shared" si="11"/>
        <v>382.27</v>
      </c>
      <c r="W21" s="72">
        <f t="shared" si="10"/>
        <v>3589.5152999999996</v>
      </c>
      <c r="X21" s="2"/>
      <c r="Y21" s="53"/>
      <c r="Z21" s="54"/>
    </row>
    <row r="22" spans="1:26" x14ac:dyDescent="0.2">
      <c r="A22" s="89">
        <v>518</v>
      </c>
      <c r="B22" s="90" t="s">
        <v>121</v>
      </c>
      <c r="C22" s="77" t="s">
        <v>122</v>
      </c>
      <c r="D22" s="77" t="s">
        <v>123</v>
      </c>
      <c r="E22" s="77" t="s">
        <v>88</v>
      </c>
      <c r="F22" s="89">
        <v>1475</v>
      </c>
      <c r="G22" s="78">
        <f t="shared" si="0"/>
        <v>376.19</v>
      </c>
      <c r="H22" s="86">
        <f t="shared" si="1"/>
        <v>885</v>
      </c>
      <c r="I22" s="40">
        <v>60</v>
      </c>
      <c r="J22" s="92">
        <v>0.49</v>
      </c>
      <c r="K22" s="80">
        <v>2.5</v>
      </c>
      <c r="L22" s="93">
        <v>15.18</v>
      </c>
      <c r="M22" s="64">
        <f t="shared" si="2"/>
        <v>1.7152542372881356</v>
      </c>
      <c r="N22" s="64">
        <f t="shared" si="3"/>
        <v>2.7303999999999995</v>
      </c>
      <c r="O22" s="63">
        <f t="shared" si="4"/>
        <v>1.58</v>
      </c>
      <c r="P22" s="76">
        <v>6.1</v>
      </c>
      <c r="Q22" s="80" t="str">
        <f t="shared" si="5"/>
        <v>500</v>
      </c>
      <c r="R22" s="84" t="str">
        <f t="shared" si="6"/>
        <v>Ch</v>
      </c>
      <c r="S22" s="81">
        <f t="shared" si="7"/>
        <v>4.5</v>
      </c>
      <c r="T22" s="85">
        <f t="shared" si="8"/>
        <v>50.355500000000006</v>
      </c>
      <c r="U22" s="83" t="str">
        <f t="shared" si="9"/>
        <v>N</v>
      </c>
      <c r="V22" s="69">
        <f t="shared" si="11"/>
        <v>382.27</v>
      </c>
      <c r="W22" s="72">
        <f t="shared" si="10"/>
        <v>3383.0894999999996</v>
      </c>
      <c r="X22" s="2"/>
      <c r="Y22" s="53" t="s">
        <v>20</v>
      </c>
      <c r="Z22" s="55">
        <v>376.19</v>
      </c>
    </row>
    <row r="23" spans="1:26" x14ac:dyDescent="0.2">
      <c r="A23" s="89">
        <v>424</v>
      </c>
      <c r="B23" s="108" t="s">
        <v>124</v>
      </c>
      <c r="C23" s="77" t="s">
        <v>125</v>
      </c>
      <c r="D23" s="77" t="s">
        <v>126</v>
      </c>
      <c r="E23" s="77" t="s">
        <v>92</v>
      </c>
      <c r="F23" s="89">
        <v>1165</v>
      </c>
      <c r="G23" s="78">
        <f t="shared" si="0"/>
        <v>376.19</v>
      </c>
      <c r="H23" s="86">
        <f t="shared" si="1"/>
        <v>699</v>
      </c>
      <c r="I23" s="40">
        <v>60</v>
      </c>
      <c r="J23" s="92">
        <v>0.65</v>
      </c>
      <c r="K23" s="80">
        <v>2.5</v>
      </c>
      <c r="L23" s="93">
        <v>14.06</v>
      </c>
      <c r="M23" s="64">
        <f t="shared" si="2"/>
        <v>2.011444921316166</v>
      </c>
      <c r="N23" s="64">
        <f t="shared" si="3"/>
        <v>2.782</v>
      </c>
      <c r="O23" s="63">
        <f t="shared" si="4"/>
        <v>1.58</v>
      </c>
      <c r="P23" s="76">
        <v>7.1</v>
      </c>
      <c r="Q23" s="80" t="str">
        <f t="shared" si="5"/>
        <v>600</v>
      </c>
      <c r="R23" s="84" t="str">
        <f t="shared" si="6"/>
        <v>Ch+</v>
      </c>
      <c r="S23" s="81">
        <f t="shared" si="7"/>
        <v>4.5</v>
      </c>
      <c r="T23" s="85">
        <f t="shared" si="8"/>
        <v>50.331700000000005</v>
      </c>
      <c r="U23" s="83" t="str">
        <f t="shared" si="9"/>
        <v>N</v>
      </c>
      <c r="V23" s="69">
        <f t="shared" si="11"/>
        <v>382.27</v>
      </c>
      <c r="W23" s="72">
        <f t="shared" si="10"/>
        <v>2672.0672999999997</v>
      </c>
      <c r="X23" s="2"/>
      <c r="Y23" s="53"/>
      <c r="Z23" s="54"/>
    </row>
    <row r="24" spans="1:26" x14ac:dyDescent="0.2">
      <c r="A24" s="89">
        <v>433</v>
      </c>
      <c r="B24" s="108" t="s">
        <v>127</v>
      </c>
      <c r="C24" s="77" t="s">
        <v>128</v>
      </c>
      <c r="D24" s="77" t="s">
        <v>129</v>
      </c>
      <c r="E24" s="77" t="s">
        <v>88</v>
      </c>
      <c r="F24" s="89">
        <v>1310</v>
      </c>
      <c r="G24" s="78">
        <f t="shared" si="0"/>
        <v>376.19</v>
      </c>
      <c r="H24" s="86">
        <f t="shared" si="1"/>
        <v>786</v>
      </c>
      <c r="I24" s="40">
        <v>60</v>
      </c>
      <c r="J24" s="92">
        <v>0.41</v>
      </c>
      <c r="K24" s="80">
        <v>2.5</v>
      </c>
      <c r="L24" s="93">
        <v>13.27</v>
      </c>
      <c r="M24" s="64">
        <f t="shared" si="2"/>
        <v>1.6882951653944018</v>
      </c>
      <c r="N24" s="64">
        <f t="shared" si="3"/>
        <v>2.7654000000000014</v>
      </c>
      <c r="O24" s="63">
        <f t="shared" si="4"/>
        <v>1.58</v>
      </c>
      <c r="P24" s="76">
        <v>7.8</v>
      </c>
      <c r="Q24" s="80" t="str">
        <f t="shared" si="5"/>
        <v>600</v>
      </c>
      <c r="R24" s="84" t="str">
        <f t="shared" si="6"/>
        <v>Ch+</v>
      </c>
      <c r="S24" s="81">
        <f t="shared" si="7"/>
        <v>4.5</v>
      </c>
      <c r="T24" s="85">
        <f t="shared" si="8"/>
        <v>50.325200000000009</v>
      </c>
      <c r="U24" s="83" t="str">
        <f t="shared" si="9"/>
        <v>N</v>
      </c>
      <c r="V24" s="69">
        <f t="shared" si="11"/>
        <v>382.27</v>
      </c>
      <c r="W24" s="72">
        <f t="shared" si="10"/>
        <v>3004.6421999999998</v>
      </c>
      <c r="X24" s="2"/>
      <c r="Y24" s="53" t="s">
        <v>61</v>
      </c>
      <c r="Z24" s="54" t="s">
        <v>62</v>
      </c>
    </row>
    <row r="25" spans="1:26" x14ac:dyDescent="0.2">
      <c r="A25" s="89">
        <v>515</v>
      </c>
      <c r="B25" s="90" t="s">
        <v>130</v>
      </c>
      <c r="C25" s="77" t="s">
        <v>131</v>
      </c>
      <c r="D25" s="77" t="s">
        <v>129</v>
      </c>
      <c r="E25" s="77" t="s">
        <v>88</v>
      </c>
      <c r="F25" s="89">
        <v>1420</v>
      </c>
      <c r="G25" s="78">
        <f t="shared" si="0"/>
        <v>376.19</v>
      </c>
      <c r="H25" s="86">
        <f t="shared" si="1"/>
        <v>852</v>
      </c>
      <c r="I25" s="40">
        <v>60</v>
      </c>
      <c r="J25" s="92">
        <v>0.64</v>
      </c>
      <c r="K25" s="80">
        <v>2.5</v>
      </c>
      <c r="L25" s="93">
        <v>15.29</v>
      </c>
      <c r="M25" s="64">
        <f t="shared" si="2"/>
        <v>1.7946009389671362</v>
      </c>
      <c r="N25" s="64">
        <f t="shared" si="3"/>
        <v>2.9447999999999999</v>
      </c>
      <c r="O25" s="63">
        <f t="shared" si="4"/>
        <v>1.58</v>
      </c>
      <c r="P25" s="76">
        <v>6.2</v>
      </c>
      <c r="Q25" s="80" t="str">
        <f t="shared" si="5"/>
        <v>500</v>
      </c>
      <c r="R25" s="84" t="str">
        <f t="shared" si="6"/>
        <v>Ch</v>
      </c>
      <c r="S25" s="81">
        <f t="shared" si="7"/>
        <v>4.5</v>
      </c>
      <c r="T25" s="85">
        <f t="shared" si="8"/>
        <v>49.876800000000003</v>
      </c>
      <c r="U25" s="83" t="str">
        <f t="shared" si="9"/>
        <v>N</v>
      </c>
      <c r="V25" s="69">
        <f t="shared" si="11"/>
        <v>382.27</v>
      </c>
      <c r="W25" s="72">
        <f t="shared" si="10"/>
        <v>3256.9404</v>
      </c>
      <c r="X25" s="2"/>
      <c r="Y25" s="53">
        <v>1</v>
      </c>
      <c r="Z25" s="55">
        <v>3.35</v>
      </c>
    </row>
    <row r="26" spans="1:26" x14ac:dyDescent="0.2">
      <c r="A26" s="89">
        <v>235</v>
      </c>
      <c r="B26" s="90" t="s">
        <v>132</v>
      </c>
      <c r="C26" s="77" t="s">
        <v>133</v>
      </c>
      <c r="D26" s="77" t="s">
        <v>80</v>
      </c>
      <c r="E26" s="77" t="s">
        <v>88</v>
      </c>
      <c r="F26" s="89">
        <v>1390</v>
      </c>
      <c r="G26" s="78">
        <f t="shared" si="0"/>
        <v>376.19</v>
      </c>
      <c r="H26" s="86">
        <f t="shared" si="1"/>
        <v>834</v>
      </c>
      <c r="I26" s="40">
        <v>60</v>
      </c>
      <c r="J26" s="92">
        <v>0.63</v>
      </c>
      <c r="K26" s="80">
        <v>2.5</v>
      </c>
      <c r="L26" s="93">
        <v>14.95</v>
      </c>
      <c r="M26" s="64">
        <f t="shared" si="2"/>
        <v>1.7925659472422062</v>
      </c>
      <c r="N26" s="64">
        <f t="shared" si="3"/>
        <v>2.9602000000000004</v>
      </c>
      <c r="O26" s="63">
        <f t="shared" si="4"/>
        <v>1.58</v>
      </c>
      <c r="P26" s="76">
        <v>6.7</v>
      </c>
      <c r="Q26" s="80" t="str">
        <f t="shared" si="5"/>
        <v>500</v>
      </c>
      <c r="R26" s="84" t="str">
        <f t="shared" si="6"/>
        <v>Ch</v>
      </c>
      <c r="S26" s="81">
        <f t="shared" si="7"/>
        <v>4.5</v>
      </c>
      <c r="T26" s="85">
        <f t="shared" si="8"/>
        <v>49.850400000000008</v>
      </c>
      <c r="U26" s="83" t="str">
        <f t="shared" si="9"/>
        <v>N</v>
      </c>
      <c r="V26" s="69">
        <f t="shared" si="11"/>
        <v>382.27</v>
      </c>
      <c r="W26" s="72">
        <f t="shared" si="10"/>
        <v>3188.1317999999997</v>
      </c>
      <c r="X26" s="2"/>
      <c r="Y26" s="53">
        <v>2</v>
      </c>
      <c r="Z26" s="55">
        <v>1.58</v>
      </c>
    </row>
    <row r="27" spans="1:26" x14ac:dyDescent="0.2">
      <c r="A27" s="91">
        <v>396</v>
      </c>
      <c r="B27" s="90" t="s">
        <v>134</v>
      </c>
      <c r="C27" s="77" t="s">
        <v>135</v>
      </c>
      <c r="D27" s="77" t="s">
        <v>91</v>
      </c>
      <c r="E27" s="77" t="s">
        <v>88</v>
      </c>
      <c r="F27" s="108">
        <v>1380</v>
      </c>
      <c r="G27" s="78">
        <f t="shared" si="0"/>
        <v>376.19</v>
      </c>
      <c r="H27" s="86">
        <f t="shared" si="1"/>
        <v>828</v>
      </c>
      <c r="I27" s="40">
        <v>60</v>
      </c>
      <c r="J27" s="92">
        <v>0.51</v>
      </c>
      <c r="K27" s="80">
        <v>2.5</v>
      </c>
      <c r="L27" s="92">
        <v>13.81</v>
      </c>
      <c r="M27" s="64">
        <f t="shared" si="2"/>
        <v>1.6678743961352658</v>
      </c>
      <c r="N27" s="64">
        <f t="shared" si="3"/>
        <v>3.0022000000000002</v>
      </c>
      <c r="O27" s="63">
        <f t="shared" si="4"/>
        <v>0</v>
      </c>
      <c r="P27" s="76">
        <v>7.8</v>
      </c>
      <c r="Q27" s="80" t="str">
        <f t="shared" si="5"/>
        <v>600</v>
      </c>
      <c r="R27" s="84" t="str">
        <f t="shared" si="6"/>
        <v>Ch+</v>
      </c>
      <c r="S27" s="81">
        <f t="shared" si="7"/>
        <v>4.5</v>
      </c>
      <c r="T27" s="85">
        <f t="shared" si="8"/>
        <v>49.7562</v>
      </c>
      <c r="U27" s="83" t="str">
        <f t="shared" si="9"/>
        <v>N</v>
      </c>
      <c r="V27" s="69">
        <f t="shared" si="11"/>
        <v>380.69</v>
      </c>
      <c r="W27" s="72">
        <f t="shared" si="10"/>
        <v>3152.1132000000002</v>
      </c>
      <c r="X27" s="2"/>
      <c r="Y27" s="53">
        <v>3</v>
      </c>
      <c r="Z27" s="55">
        <v>0</v>
      </c>
    </row>
    <row r="28" spans="1:26" x14ac:dyDescent="0.2">
      <c r="A28" s="91">
        <v>226</v>
      </c>
      <c r="B28" s="90" t="s">
        <v>136</v>
      </c>
      <c r="C28" s="77" t="s">
        <v>119</v>
      </c>
      <c r="D28" s="77" t="s">
        <v>137</v>
      </c>
      <c r="E28" s="77" t="s">
        <v>88</v>
      </c>
      <c r="F28" s="89">
        <v>1525</v>
      </c>
      <c r="G28" s="78">
        <f t="shared" si="0"/>
        <v>376.19</v>
      </c>
      <c r="H28" s="86">
        <f t="shared" si="1"/>
        <v>915</v>
      </c>
      <c r="I28" s="40">
        <v>60</v>
      </c>
      <c r="J28" s="92">
        <v>0.64</v>
      </c>
      <c r="K28" s="80">
        <v>2.5</v>
      </c>
      <c r="L28" s="93">
        <v>14.86</v>
      </c>
      <c r="M28" s="64">
        <f t="shared" si="2"/>
        <v>1.6240437158469945</v>
      </c>
      <c r="N28" s="64">
        <f t="shared" si="3"/>
        <v>3.3217999999999996</v>
      </c>
      <c r="O28" s="63">
        <f t="shared" si="4"/>
        <v>0</v>
      </c>
      <c r="P28" s="76">
        <v>5.7</v>
      </c>
      <c r="Q28" s="80" t="str">
        <f t="shared" si="5"/>
        <v>500</v>
      </c>
      <c r="R28" s="84" t="str">
        <f t="shared" si="6"/>
        <v>Ch</v>
      </c>
      <c r="S28" s="81">
        <f t="shared" si="7"/>
        <v>4.5</v>
      </c>
      <c r="T28" s="85">
        <f t="shared" si="8"/>
        <v>48.97270000000001</v>
      </c>
      <c r="U28" s="83" t="str">
        <f t="shared" si="9"/>
        <v>N</v>
      </c>
      <c r="V28" s="69">
        <f t="shared" si="11"/>
        <v>380.69</v>
      </c>
      <c r="W28" s="72">
        <f t="shared" si="10"/>
        <v>3483.3135000000002</v>
      </c>
      <c r="X28" s="2"/>
      <c r="Y28" s="53">
        <v>4</v>
      </c>
      <c r="Z28" s="56">
        <v>-12.45</v>
      </c>
    </row>
    <row r="29" spans="1:26" x14ac:dyDescent="0.2">
      <c r="A29" s="89">
        <v>446</v>
      </c>
      <c r="B29" s="108" t="s">
        <v>138</v>
      </c>
      <c r="C29" s="77" t="s">
        <v>139</v>
      </c>
      <c r="D29" s="77" t="s">
        <v>140</v>
      </c>
      <c r="E29" s="77" t="s">
        <v>92</v>
      </c>
      <c r="F29" s="89">
        <v>1450</v>
      </c>
      <c r="G29" s="78">
        <f t="shared" si="0"/>
        <v>376.19</v>
      </c>
      <c r="H29" s="86">
        <f t="shared" si="1"/>
        <v>870</v>
      </c>
      <c r="I29" s="40">
        <v>60</v>
      </c>
      <c r="J29" s="92">
        <v>0.62</v>
      </c>
      <c r="K29" s="80">
        <v>2.5</v>
      </c>
      <c r="L29" s="93">
        <v>14.1</v>
      </c>
      <c r="M29" s="64">
        <f t="shared" si="2"/>
        <v>1.6206896551724139</v>
      </c>
      <c r="N29" s="64">
        <f t="shared" si="3"/>
        <v>3.3440000000000003</v>
      </c>
      <c r="O29" s="63">
        <f t="shared" si="4"/>
        <v>0</v>
      </c>
      <c r="P29" s="76">
        <v>5.8</v>
      </c>
      <c r="Q29" s="80" t="str">
        <f t="shared" si="5"/>
        <v>500</v>
      </c>
      <c r="R29" s="84" t="str">
        <f t="shared" si="6"/>
        <v>Ch</v>
      </c>
      <c r="S29" s="81">
        <f t="shared" si="7"/>
        <v>4.5</v>
      </c>
      <c r="T29" s="85">
        <f t="shared" si="8"/>
        <v>48.944400000000002</v>
      </c>
      <c r="U29" s="83" t="str">
        <f t="shared" si="9"/>
        <v>N</v>
      </c>
      <c r="V29" s="69">
        <f t="shared" si="11"/>
        <v>380.69</v>
      </c>
      <c r="W29" s="72">
        <f t="shared" si="10"/>
        <v>3312.0030000000002</v>
      </c>
      <c r="X29" s="2"/>
      <c r="Y29" s="53">
        <v>5</v>
      </c>
      <c r="Z29" s="56">
        <v>-17.82</v>
      </c>
    </row>
    <row r="30" spans="1:26" x14ac:dyDescent="0.2">
      <c r="A30" s="89">
        <v>201</v>
      </c>
      <c r="B30" s="90" t="s">
        <v>141</v>
      </c>
      <c r="C30" s="77" t="s">
        <v>142</v>
      </c>
      <c r="D30" s="77" t="s">
        <v>129</v>
      </c>
      <c r="E30" s="77" t="s">
        <v>88</v>
      </c>
      <c r="F30" s="89">
        <v>1345</v>
      </c>
      <c r="G30" s="78">
        <f t="shared" si="0"/>
        <v>376.19</v>
      </c>
      <c r="H30" s="86">
        <f t="shared" si="1"/>
        <v>807</v>
      </c>
      <c r="I30" s="40">
        <v>60</v>
      </c>
      <c r="J30" s="92">
        <v>0.59</v>
      </c>
      <c r="K30" s="80">
        <v>2.5</v>
      </c>
      <c r="L30" s="93">
        <v>12.88</v>
      </c>
      <c r="M30" s="64">
        <f t="shared" si="2"/>
        <v>1.5960346964064436</v>
      </c>
      <c r="N30" s="64">
        <f t="shared" si="3"/>
        <v>3.42</v>
      </c>
      <c r="O30" s="63">
        <f t="shared" si="4"/>
        <v>0</v>
      </c>
      <c r="P30" s="76">
        <v>7</v>
      </c>
      <c r="Q30" s="80" t="str">
        <f t="shared" si="5"/>
        <v>600</v>
      </c>
      <c r="R30" s="84" t="str">
        <f t="shared" si="6"/>
        <v>Ch+</v>
      </c>
      <c r="S30" s="81">
        <f t="shared" si="7"/>
        <v>4.5</v>
      </c>
      <c r="T30" s="85">
        <f t="shared" si="8"/>
        <v>48.800899999999999</v>
      </c>
      <c r="U30" s="83" t="str">
        <f t="shared" si="9"/>
        <v>N</v>
      </c>
      <c r="V30" s="69">
        <f t="shared" si="11"/>
        <v>380.69</v>
      </c>
      <c r="W30" s="72">
        <f t="shared" si="10"/>
        <v>3072.1683000000003</v>
      </c>
      <c r="X30" s="2"/>
      <c r="Y30" s="53"/>
      <c r="Z30" s="54"/>
    </row>
    <row r="31" spans="1:26" x14ac:dyDescent="0.2">
      <c r="A31" s="89">
        <v>431</v>
      </c>
      <c r="B31" s="108" t="s">
        <v>143</v>
      </c>
      <c r="C31" s="77" t="s">
        <v>144</v>
      </c>
      <c r="D31" s="77" t="s">
        <v>145</v>
      </c>
      <c r="E31" s="77" t="s">
        <v>92</v>
      </c>
      <c r="F31" s="89">
        <v>1205</v>
      </c>
      <c r="G31" s="78">
        <f t="shared" si="0"/>
        <v>376.19</v>
      </c>
      <c r="H31" s="86">
        <f t="shared" si="1"/>
        <v>723</v>
      </c>
      <c r="I31" s="40">
        <v>60</v>
      </c>
      <c r="J31" s="92">
        <v>0.31</v>
      </c>
      <c r="K31" s="80">
        <v>2.5</v>
      </c>
      <c r="L31" s="93">
        <v>16.329999999999998</v>
      </c>
      <c r="M31" s="64">
        <f t="shared" si="2"/>
        <v>2.2586445366528349</v>
      </c>
      <c r="N31" s="64">
        <f t="shared" si="3"/>
        <v>1.2968000000000002</v>
      </c>
      <c r="O31" s="63">
        <f t="shared" si="4"/>
        <v>3.35</v>
      </c>
      <c r="P31" s="76">
        <v>4.5999999999999996</v>
      </c>
      <c r="Q31" s="80" t="str">
        <f t="shared" si="5"/>
        <v>400</v>
      </c>
      <c r="R31" s="84" t="str">
        <f t="shared" si="6"/>
        <v>Ch-</v>
      </c>
      <c r="S31" s="81">
        <f t="shared" si="7"/>
        <v>0</v>
      </c>
      <c r="T31" s="85">
        <f t="shared" si="8"/>
        <v>53.753500000000003</v>
      </c>
      <c r="U31" s="83" t="str">
        <f t="shared" si="9"/>
        <v>N</v>
      </c>
      <c r="V31" s="69">
        <f t="shared" si="11"/>
        <v>379.54</v>
      </c>
      <c r="W31" s="72">
        <f t="shared" si="10"/>
        <v>2744.0742</v>
      </c>
      <c r="X31" s="2"/>
      <c r="Y31" s="53" t="s">
        <v>63</v>
      </c>
      <c r="Z31" s="54" t="s">
        <v>62</v>
      </c>
    </row>
    <row r="32" spans="1:26" x14ac:dyDescent="0.2">
      <c r="A32" s="89">
        <v>394</v>
      </c>
      <c r="B32" s="108" t="s">
        <v>146</v>
      </c>
      <c r="C32" s="77" t="s">
        <v>147</v>
      </c>
      <c r="D32" s="77" t="s">
        <v>148</v>
      </c>
      <c r="E32" s="77" t="s">
        <v>88</v>
      </c>
      <c r="F32" s="89">
        <v>1260</v>
      </c>
      <c r="G32" s="78">
        <f t="shared" si="0"/>
        <v>376.19</v>
      </c>
      <c r="H32" s="86">
        <f t="shared" si="1"/>
        <v>756</v>
      </c>
      <c r="I32" s="40">
        <v>60</v>
      </c>
      <c r="J32" s="92">
        <v>0.34</v>
      </c>
      <c r="K32" s="80">
        <v>2.5</v>
      </c>
      <c r="L32" s="93">
        <v>16.23</v>
      </c>
      <c r="M32" s="64">
        <f t="shared" si="2"/>
        <v>2.1468253968253972</v>
      </c>
      <c r="N32" s="64">
        <f t="shared" si="3"/>
        <v>1.5291999999999994</v>
      </c>
      <c r="O32" s="63">
        <f t="shared" si="4"/>
        <v>3.35</v>
      </c>
      <c r="P32" s="76">
        <v>5.3</v>
      </c>
      <c r="Q32" s="80" t="str">
        <f t="shared" si="5"/>
        <v>400</v>
      </c>
      <c r="R32" s="84" t="str">
        <f t="shared" si="6"/>
        <v>Ch-</v>
      </c>
      <c r="S32" s="81">
        <f t="shared" si="7"/>
        <v>0</v>
      </c>
      <c r="T32" s="85">
        <f t="shared" si="8"/>
        <v>53.199199999999998</v>
      </c>
      <c r="U32" s="83" t="str">
        <f t="shared" si="9"/>
        <v>N</v>
      </c>
      <c r="V32" s="69">
        <f t="shared" si="11"/>
        <v>379.54</v>
      </c>
      <c r="W32" s="72">
        <f t="shared" si="10"/>
        <v>2869.3224000000005</v>
      </c>
      <c r="X32" s="2"/>
      <c r="Y32" s="53" t="s">
        <v>64</v>
      </c>
      <c r="Z32" s="55">
        <v>12.46</v>
      </c>
    </row>
    <row r="33" spans="1:26" x14ac:dyDescent="0.2">
      <c r="A33" s="89">
        <v>517</v>
      </c>
      <c r="B33" s="108" t="s">
        <v>149</v>
      </c>
      <c r="C33" s="77" t="s">
        <v>122</v>
      </c>
      <c r="D33" s="77" t="s">
        <v>150</v>
      </c>
      <c r="E33" s="77" t="s">
        <v>88</v>
      </c>
      <c r="F33" s="89">
        <v>1365</v>
      </c>
      <c r="G33" s="78">
        <f t="shared" si="0"/>
        <v>376.19</v>
      </c>
      <c r="H33" s="86">
        <f t="shared" si="1"/>
        <v>819</v>
      </c>
      <c r="I33" s="40">
        <v>60</v>
      </c>
      <c r="J33" s="92">
        <v>0.33</v>
      </c>
      <c r="K33" s="80">
        <v>2.5</v>
      </c>
      <c r="L33" s="93">
        <v>16.66</v>
      </c>
      <c r="M33" s="64">
        <f t="shared" si="2"/>
        <v>2.0341880341880345</v>
      </c>
      <c r="N33" s="64">
        <f t="shared" si="3"/>
        <v>1.6060000000000008</v>
      </c>
      <c r="O33" s="63">
        <f t="shared" si="4"/>
        <v>3.35</v>
      </c>
      <c r="P33" s="76">
        <v>4.8</v>
      </c>
      <c r="Q33" s="80" t="str">
        <f t="shared" si="5"/>
        <v>400</v>
      </c>
      <c r="R33" s="84" t="str">
        <f t="shared" si="6"/>
        <v>Ch-</v>
      </c>
      <c r="S33" s="81">
        <f t="shared" si="7"/>
        <v>0</v>
      </c>
      <c r="T33" s="85">
        <f t="shared" si="8"/>
        <v>52.9893</v>
      </c>
      <c r="U33" s="83" t="str">
        <f t="shared" si="9"/>
        <v>N</v>
      </c>
      <c r="V33" s="69">
        <f t="shared" si="11"/>
        <v>379.54</v>
      </c>
      <c r="W33" s="72">
        <f t="shared" si="10"/>
        <v>3108.4326000000001</v>
      </c>
      <c r="X33" s="2"/>
      <c r="Y33" s="53" t="s">
        <v>65</v>
      </c>
      <c r="Z33" s="55">
        <v>4.5</v>
      </c>
    </row>
    <row r="34" spans="1:26" x14ac:dyDescent="0.2">
      <c r="A34" s="89">
        <v>435</v>
      </c>
      <c r="B34" s="108" t="s">
        <v>151</v>
      </c>
      <c r="C34" s="77" t="s">
        <v>152</v>
      </c>
      <c r="D34" s="77" t="s">
        <v>153</v>
      </c>
      <c r="E34" s="77" t="s">
        <v>81</v>
      </c>
      <c r="F34" s="89">
        <v>1410</v>
      </c>
      <c r="G34" s="78">
        <f t="shared" si="0"/>
        <v>376.19</v>
      </c>
      <c r="H34" s="86">
        <f t="shared" si="1"/>
        <v>846</v>
      </c>
      <c r="I34" s="40">
        <v>60</v>
      </c>
      <c r="J34" s="92">
        <v>0.41</v>
      </c>
      <c r="K34" s="80">
        <v>2.5</v>
      </c>
      <c r="L34" s="93">
        <v>17.48</v>
      </c>
      <c r="M34" s="64">
        <f t="shared" si="2"/>
        <v>2.0661938534278956</v>
      </c>
      <c r="N34" s="64">
        <f t="shared" si="3"/>
        <v>1.6462000000000003</v>
      </c>
      <c r="O34" s="63">
        <f t="shared" si="4"/>
        <v>3.35</v>
      </c>
      <c r="P34" s="76">
        <v>4.2</v>
      </c>
      <c r="Q34" s="80" t="str">
        <f t="shared" si="5"/>
        <v>400</v>
      </c>
      <c r="R34" s="84" t="str">
        <f t="shared" si="6"/>
        <v>Ch-</v>
      </c>
      <c r="S34" s="81">
        <f t="shared" si="7"/>
        <v>0</v>
      </c>
      <c r="T34" s="85">
        <f t="shared" si="8"/>
        <v>52.882600000000004</v>
      </c>
      <c r="U34" s="83" t="str">
        <f t="shared" si="9"/>
        <v>N</v>
      </c>
      <c r="V34" s="69">
        <f t="shared" si="11"/>
        <v>379.54</v>
      </c>
      <c r="W34" s="72">
        <f t="shared" si="10"/>
        <v>3210.9084000000003</v>
      </c>
      <c r="X34" s="2"/>
      <c r="Y34" s="53" t="s">
        <v>66</v>
      </c>
      <c r="Z34" s="55">
        <v>0</v>
      </c>
    </row>
    <row r="35" spans="1:26" x14ac:dyDescent="0.2">
      <c r="A35" s="89">
        <v>390</v>
      </c>
      <c r="B35" s="108" t="s">
        <v>154</v>
      </c>
      <c r="C35" s="77" t="s">
        <v>155</v>
      </c>
      <c r="D35" s="77" t="s">
        <v>111</v>
      </c>
      <c r="E35" s="77" t="s">
        <v>88</v>
      </c>
      <c r="F35" s="89">
        <v>1320</v>
      </c>
      <c r="G35" s="78">
        <f t="shared" si="0"/>
        <v>376.19</v>
      </c>
      <c r="H35" s="86">
        <f t="shared" si="1"/>
        <v>792</v>
      </c>
      <c r="I35" s="40">
        <v>60</v>
      </c>
      <c r="J35" s="92">
        <v>0.37</v>
      </c>
      <c r="K35" s="80">
        <v>2.5</v>
      </c>
      <c r="L35" s="93">
        <v>16.02</v>
      </c>
      <c r="M35" s="64">
        <f t="shared" si="2"/>
        <v>2.0227272727272725</v>
      </c>
      <c r="N35" s="64">
        <f t="shared" si="3"/>
        <v>1.8081999999999994</v>
      </c>
      <c r="O35" s="63">
        <f t="shared" si="4"/>
        <v>3.35</v>
      </c>
      <c r="P35" s="76">
        <v>5.4</v>
      </c>
      <c r="Q35" s="80" t="str">
        <f t="shared" si="5"/>
        <v>400</v>
      </c>
      <c r="R35" s="84" t="str">
        <f t="shared" si="6"/>
        <v>Ch-</v>
      </c>
      <c r="S35" s="81">
        <f t="shared" si="7"/>
        <v>0</v>
      </c>
      <c r="T35" s="85">
        <f t="shared" si="8"/>
        <v>52.535600000000002</v>
      </c>
      <c r="U35" s="83" t="str">
        <f t="shared" si="9"/>
        <v>N</v>
      </c>
      <c r="V35" s="69">
        <f t="shared" si="11"/>
        <v>379.54</v>
      </c>
      <c r="W35" s="72">
        <f t="shared" si="10"/>
        <v>3005.9568000000004</v>
      </c>
      <c r="X35" s="2"/>
      <c r="Y35" s="53" t="s">
        <v>67</v>
      </c>
      <c r="Z35" s="56">
        <v>-13.17</v>
      </c>
    </row>
    <row r="36" spans="1:26" x14ac:dyDescent="0.2">
      <c r="A36" s="89">
        <v>445</v>
      </c>
      <c r="B36" s="108" t="s">
        <v>156</v>
      </c>
      <c r="C36" s="77" t="s">
        <v>101</v>
      </c>
      <c r="D36" s="77" t="s">
        <v>157</v>
      </c>
      <c r="E36" s="77" t="s">
        <v>88</v>
      </c>
      <c r="F36" s="89">
        <v>1265</v>
      </c>
      <c r="G36" s="78">
        <f t="shared" si="0"/>
        <v>376.19</v>
      </c>
      <c r="H36" s="86">
        <f t="shared" si="1"/>
        <v>759</v>
      </c>
      <c r="I36" s="40">
        <v>60</v>
      </c>
      <c r="J36" s="92">
        <v>0.4</v>
      </c>
      <c r="K36" s="80">
        <v>2.5</v>
      </c>
      <c r="L36" s="93">
        <v>15.8</v>
      </c>
      <c r="M36" s="64">
        <f t="shared" si="2"/>
        <v>2.0816864295125166</v>
      </c>
      <c r="N36" s="64">
        <f t="shared" si="3"/>
        <v>1.8281999999999998</v>
      </c>
      <c r="O36" s="63">
        <f t="shared" si="4"/>
        <v>3.35</v>
      </c>
      <c r="P36" s="76">
        <v>4.0999999999999996</v>
      </c>
      <c r="Q36" s="80" t="str">
        <f t="shared" si="5"/>
        <v>400</v>
      </c>
      <c r="R36" s="84" t="str">
        <f t="shared" si="6"/>
        <v>Ch-</v>
      </c>
      <c r="S36" s="81">
        <f t="shared" si="7"/>
        <v>0</v>
      </c>
      <c r="T36" s="85">
        <f t="shared" si="8"/>
        <v>52.506300000000003</v>
      </c>
      <c r="U36" s="83" t="str">
        <f t="shared" si="9"/>
        <v>N</v>
      </c>
      <c r="V36" s="69">
        <f t="shared" si="11"/>
        <v>379.54</v>
      </c>
      <c r="W36" s="72">
        <f t="shared" si="10"/>
        <v>2880.7086000000004</v>
      </c>
      <c r="X36" s="2"/>
      <c r="Y36" s="58" t="s">
        <v>68</v>
      </c>
      <c r="Z36" s="107">
        <v>-34.5</v>
      </c>
    </row>
    <row r="37" spans="1:26" x14ac:dyDescent="0.2">
      <c r="A37" s="89">
        <v>521</v>
      </c>
      <c r="B37" s="108" t="s">
        <v>158</v>
      </c>
      <c r="C37" s="77" t="s">
        <v>159</v>
      </c>
      <c r="D37" s="77" t="s">
        <v>160</v>
      </c>
      <c r="E37" s="77" t="s">
        <v>88</v>
      </c>
      <c r="F37" s="89">
        <v>1300</v>
      </c>
      <c r="G37" s="78">
        <f t="shared" si="0"/>
        <v>376.19</v>
      </c>
      <c r="H37" s="86">
        <f t="shared" si="1"/>
        <v>780</v>
      </c>
      <c r="I37" s="40">
        <v>60</v>
      </c>
      <c r="J37" s="92">
        <v>0.45</v>
      </c>
      <c r="K37" s="80">
        <v>2.5</v>
      </c>
      <c r="L37" s="93">
        <v>16.329999999999998</v>
      </c>
      <c r="M37" s="64">
        <f t="shared" si="2"/>
        <v>2.0935897435897433</v>
      </c>
      <c r="N37" s="64">
        <f t="shared" si="3"/>
        <v>1.8634000000000013</v>
      </c>
      <c r="O37" s="63">
        <f t="shared" si="4"/>
        <v>3.35</v>
      </c>
      <c r="P37" s="76">
        <v>4.4000000000000004</v>
      </c>
      <c r="Q37" s="80" t="str">
        <f t="shared" si="5"/>
        <v>400</v>
      </c>
      <c r="R37" s="84" t="str">
        <f t="shared" si="6"/>
        <v>Ch-</v>
      </c>
      <c r="S37" s="81">
        <f t="shared" si="7"/>
        <v>0</v>
      </c>
      <c r="T37" s="85">
        <f t="shared" si="8"/>
        <v>52.414200000000008</v>
      </c>
      <c r="U37" s="83" t="str">
        <f t="shared" si="9"/>
        <v>N</v>
      </c>
      <c r="V37" s="69">
        <f t="shared" si="11"/>
        <v>379.54</v>
      </c>
      <c r="W37" s="72">
        <f t="shared" si="10"/>
        <v>2960.4120000000003</v>
      </c>
      <c r="X37" s="2"/>
    </row>
    <row r="38" spans="1:26" x14ac:dyDescent="0.2">
      <c r="A38" s="89">
        <v>384</v>
      </c>
      <c r="B38" s="108" t="s">
        <v>161</v>
      </c>
      <c r="C38" s="77" t="s">
        <v>161</v>
      </c>
      <c r="D38" s="77" t="s">
        <v>111</v>
      </c>
      <c r="E38" s="77" t="s">
        <v>88</v>
      </c>
      <c r="F38" s="89">
        <v>1350</v>
      </c>
      <c r="G38" s="78">
        <f t="shared" si="0"/>
        <v>376.19</v>
      </c>
      <c r="H38" s="86">
        <f t="shared" si="1"/>
        <v>810</v>
      </c>
      <c r="I38" s="40">
        <v>60</v>
      </c>
      <c r="J38" s="92">
        <v>0.53</v>
      </c>
      <c r="K38" s="80">
        <v>2.5</v>
      </c>
      <c r="L38" s="93">
        <v>17.309999999999999</v>
      </c>
      <c r="M38" s="64">
        <f t="shared" si="2"/>
        <v>2.1370370370370368</v>
      </c>
      <c r="N38" s="64">
        <f t="shared" si="3"/>
        <v>1.8638000000000003</v>
      </c>
      <c r="O38" s="63">
        <f t="shared" si="4"/>
        <v>3.35</v>
      </c>
      <c r="P38" s="76">
        <v>4.8</v>
      </c>
      <c r="Q38" s="80" t="str">
        <f t="shared" si="5"/>
        <v>400</v>
      </c>
      <c r="R38" s="84" t="str">
        <f t="shared" si="6"/>
        <v>Ch-</v>
      </c>
      <c r="S38" s="81">
        <f t="shared" si="7"/>
        <v>0</v>
      </c>
      <c r="T38" s="85">
        <f t="shared" si="8"/>
        <v>52.397999999999996</v>
      </c>
      <c r="U38" s="83" t="str">
        <f t="shared" si="9"/>
        <v>N</v>
      </c>
      <c r="V38" s="69">
        <f t="shared" si="11"/>
        <v>379.54</v>
      </c>
      <c r="W38" s="72">
        <f t="shared" si="10"/>
        <v>3074.2740000000003</v>
      </c>
      <c r="X38" s="2"/>
    </row>
    <row r="39" spans="1:26" x14ac:dyDescent="0.2">
      <c r="A39" s="89">
        <v>438</v>
      </c>
      <c r="B39" s="108" t="s">
        <v>162</v>
      </c>
      <c r="C39" s="77" t="s">
        <v>139</v>
      </c>
      <c r="D39" s="77" t="s">
        <v>163</v>
      </c>
      <c r="E39" s="77" t="s">
        <v>88</v>
      </c>
      <c r="F39" s="89">
        <v>1390</v>
      </c>
      <c r="G39" s="78">
        <f t="shared" si="0"/>
        <v>376.19</v>
      </c>
      <c r="H39" s="86">
        <f t="shared" si="1"/>
        <v>834</v>
      </c>
      <c r="I39" s="40">
        <v>60</v>
      </c>
      <c r="J39" s="92">
        <v>0.42</v>
      </c>
      <c r="K39" s="80">
        <v>2.5</v>
      </c>
      <c r="L39" s="93">
        <v>16.46</v>
      </c>
      <c r="M39" s="64">
        <f t="shared" si="2"/>
        <v>1.9736211031175062</v>
      </c>
      <c r="N39" s="64">
        <f t="shared" si="3"/>
        <v>1.9519999999999991</v>
      </c>
      <c r="O39" s="63">
        <f t="shared" si="4"/>
        <v>3.35</v>
      </c>
      <c r="P39" s="76">
        <v>5.2</v>
      </c>
      <c r="Q39" s="80" t="str">
        <f t="shared" si="5"/>
        <v>400</v>
      </c>
      <c r="R39" s="84" t="str">
        <f t="shared" si="6"/>
        <v>Ch-</v>
      </c>
      <c r="S39" s="81">
        <f t="shared" si="7"/>
        <v>0</v>
      </c>
      <c r="T39" s="85">
        <f t="shared" si="8"/>
        <v>52.181600000000003</v>
      </c>
      <c r="U39" s="83" t="str">
        <f t="shared" si="9"/>
        <v>N</v>
      </c>
      <c r="V39" s="69">
        <f t="shared" si="11"/>
        <v>379.54</v>
      </c>
      <c r="W39" s="72">
        <f t="shared" si="10"/>
        <v>3165.3636000000001</v>
      </c>
      <c r="X39" s="2"/>
    </row>
    <row r="40" spans="1:26" x14ac:dyDescent="0.2">
      <c r="A40" s="89">
        <v>237</v>
      </c>
      <c r="B40" s="108" t="s">
        <v>164</v>
      </c>
      <c r="C40" s="77" t="s">
        <v>165</v>
      </c>
      <c r="D40" s="77" t="s">
        <v>166</v>
      </c>
      <c r="E40" s="77" t="s">
        <v>92</v>
      </c>
      <c r="F40" s="89">
        <v>1230</v>
      </c>
      <c r="G40" s="78">
        <f t="shared" si="0"/>
        <v>376.19</v>
      </c>
      <c r="H40" s="86">
        <f t="shared" si="1"/>
        <v>738</v>
      </c>
      <c r="I40" s="40">
        <v>60</v>
      </c>
      <c r="J40" s="92">
        <v>0.42</v>
      </c>
      <c r="K40" s="80">
        <v>2.5</v>
      </c>
      <c r="L40" s="93">
        <v>14.52</v>
      </c>
      <c r="M40" s="64">
        <f t="shared" si="2"/>
        <v>1.967479674796748</v>
      </c>
      <c r="N40" s="64">
        <f t="shared" si="3"/>
        <v>2.2080000000000002</v>
      </c>
      <c r="O40" s="63">
        <f t="shared" si="4"/>
        <v>1.58</v>
      </c>
      <c r="P40" s="76">
        <v>5.3</v>
      </c>
      <c r="Q40" s="80" t="str">
        <f t="shared" si="5"/>
        <v>400</v>
      </c>
      <c r="R40" s="84" t="str">
        <f t="shared" si="6"/>
        <v>Ch-</v>
      </c>
      <c r="S40" s="81">
        <f t="shared" si="7"/>
        <v>0</v>
      </c>
      <c r="T40" s="85">
        <f t="shared" si="8"/>
        <v>51.638800000000003</v>
      </c>
      <c r="U40" s="83" t="str">
        <f t="shared" si="9"/>
        <v>N</v>
      </c>
      <c r="V40" s="69">
        <f t="shared" si="11"/>
        <v>377.77</v>
      </c>
      <c r="W40" s="72">
        <f t="shared" si="10"/>
        <v>2787.9425999999999</v>
      </c>
      <c r="X40" s="2"/>
    </row>
    <row r="41" spans="1:26" x14ac:dyDescent="0.2">
      <c r="A41" s="89">
        <v>239</v>
      </c>
      <c r="B41" s="108" t="s">
        <v>167</v>
      </c>
      <c r="C41" s="77" t="s">
        <v>165</v>
      </c>
      <c r="D41" s="77" t="s">
        <v>168</v>
      </c>
      <c r="E41" s="77" t="s">
        <v>81</v>
      </c>
      <c r="F41" s="89">
        <v>1335</v>
      </c>
      <c r="G41" s="78">
        <f t="shared" si="0"/>
        <v>376.19</v>
      </c>
      <c r="H41" s="86">
        <f t="shared" si="1"/>
        <v>801</v>
      </c>
      <c r="I41" s="40">
        <v>60</v>
      </c>
      <c r="J41" s="92">
        <v>0.42</v>
      </c>
      <c r="K41" s="80">
        <v>2.5</v>
      </c>
      <c r="L41" s="93">
        <v>15.15</v>
      </c>
      <c r="M41" s="64">
        <f t="shared" si="2"/>
        <v>1.8913857677902624</v>
      </c>
      <c r="N41" s="64">
        <f t="shared" si="3"/>
        <v>2.2458</v>
      </c>
      <c r="O41" s="63">
        <f t="shared" si="4"/>
        <v>1.58</v>
      </c>
      <c r="P41" s="76">
        <v>5.0999999999999996</v>
      </c>
      <c r="Q41" s="80" t="str">
        <f t="shared" si="5"/>
        <v>400</v>
      </c>
      <c r="R41" s="84" t="str">
        <f t="shared" si="6"/>
        <v>Ch-</v>
      </c>
      <c r="S41" s="81">
        <f t="shared" si="7"/>
        <v>0</v>
      </c>
      <c r="T41" s="85">
        <f t="shared" si="8"/>
        <v>51.519100000000002</v>
      </c>
      <c r="U41" s="83" t="str">
        <f t="shared" si="9"/>
        <v>N</v>
      </c>
      <c r="V41" s="69">
        <f t="shared" si="11"/>
        <v>377.77</v>
      </c>
      <c r="W41" s="72">
        <f t="shared" si="10"/>
        <v>3025.9376999999999</v>
      </c>
      <c r="X41" s="2"/>
      <c r="Y41" s="19"/>
      <c r="Z41" s="19"/>
    </row>
    <row r="42" spans="1:26" x14ac:dyDescent="0.2">
      <c r="A42" s="89">
        <v>426</v>
      </c>
      <c r="B42" s="108" t="s">
        <v>169</v>
      </c>
      <c r="C42" s="77" t="s">
        <v>90</v>
      </c>
      <c r="D42" s="77" t="s">
        <v>95</v>
      </c>
      <c r="E42" s="77" t="s">
        <v>92</v>
      </c>
      <c r="F42" s="89">
        <v>1280</v>
      </c>
      <c r="G42" s="78">
        <f t="shared" si="0"/>
        <v>376.19</v>
      </c>
      <c r="H42" s="86">
        <f t="shared" si="1"/>
        <v>768</v>
      </c>
      <c r="I42" s="40">
        <v>60</v>
      </c>
      <c r="J42" s="92">
        <v>0.46</v>
      </c>
      <c r="K42" s="80">
        <v>2.5</v>
      </c>
      <c r="L42" s="93">
        <v>14.99</v>
      </c>
      <c r="M42" s="64">
        <f t="shared" si="2"/>
        <v>1.9518229166666667</v>
      </c>
      <c r="N42" s="64">
        <f t="shared" si="3"/>
        <v>2.2716000000000003</v>
      </c>
      <c r="O42" s="63">
        <f t="shared" si="4"/>
        <v>1.58</v>
      </c>
      <c r="P42" s="76">
        <v>5.0999999999999996</v>
      </c>
      <c r="Q42" s="80" t="str">
        <f t="shared" si="5"/>
        <v>400</v>
      </c>
      <c r="R42" s="84" t="str">
        <f t="shared" si="6"/>
        <v>Ch-</v>
      </c>
      <c r="S42" s="81">
        <f t="shared" si="7"/>
        <v>0</v>
      </c>
      <c r="T42" s="85">
        <f t="shared" si="8"/>
        <v>51.476399999999998</v>
      </c>
      <c r="U42" s="83" t="str">
        <f t="shared" si="9"/>
        <v>N</v>
      </c>
      <c r="V42" s="69">
        <f t="shared" si="11"/>
        <v>377.77</v>
      </c>
      <c r="W42" s="72">
        <f t="shared" si="10"/>
        <v>2901.2736</v>
      </c>
      <c r="X42" s="2"/>
      <c r="Y42" s="19"/>
      <c r="Z42" s="19"/>
    </row>
    <row r="43" spans="1:26" x14ac:dyDescent="0.2">
      <c r="A43" s="89">
        <v>312</v>
      </c>
      <c r="B43" s="108" t="s">
        <v>170</v>
      </c>
      <c r="C43" s="77" t="s">
        <v>171</v>
      </c>
      <c r="D43" s="77" t="s">
        <v>129</v>
      </c>
      <c r="E43" s="77" t="s">
        <v>81</v>
      </c>
      <c r="F43" s="89">
        <v>1460</v>
      </c>
      <c r="G43" s="78">
        <f t="shared" si="0"/>
        <v>376.19</v>
      </c>
      <c r="H43" s="86">
        <f t="shared" si="1"/>
        <v>876</v>
      </c>
      <c r="I43" s="40">
        <v>60</v>
      </c>
      <c r="J43" s="92">
        <v>0.56000000000000005</v>
      </c>
      <c r="K43" s="80">
        <v>2.5</v>
      </c>
      <c r="L43" s="93">
        <v>17.03</v>
      </c>
      <c r="M43" s="64">
        <f t="shared" si="2"/>
        <v>1.9440639269406395</v>
      </c>
      <c r="N43" s="64">
        <f t="shared" si="3"/>
        <v>2.2792000000000003</v>
      </c>
      <c r="O43" s="63">
        <f t="shared" si="4"/>
        <v>1.58</v>
      </c>
      <c r="P43" s="76">
        <v>5.5</v>
      </c>
      <c r="Q43" s="80" t="str">
        <f t="shared" si="5"/>
        <v>400</v>
      </c>
      <c r="R43" s="84" t="str">
        <f t="shared" si="6"/>
        <v>Ch-</v>
      </c>
      <c r="S43" s="81">
        <f t="shared" si="7"/>
        <v>0</v>
      </c>
      <c r="T43" s="85">
        <f t="shared" si="8"/>
        <v>51.403599999999997</v>
      </c>
      <c r="U43" s="83" t="str">
        <f t="shared" si="9"/>
        <v>N</v>
      </c>
      <c r="V43" s="69">
        <f t="shared" si="11"/>
        <v>377.77</v>
      </c>
      <c r="W43" s="72">
        <f t="shared" si="10"/>
        <v>3309.2651999999998</v>
      </c>
      <c r="X43" s="2"/>
      <c r="Y43" s="19"/>
      <c r="Z43" s="19"/>
    </row>
    <row r="44" spans="1:26" x14ac:dyDescent="0.2">
      <c r="A44" s="89">
        <v>233</v>
      </c>
      <c r="B44" s="108" t="s">
        <v>172</v>
      </c>
      <c r="C44" s="77" t="s">
        <v>173</v>
      </c>
      <c r="D44" s="77" t="s">
        <v>80</v>
      </c>
      <c r="E44" s="77" t="s">
        <v>92</v>
      </c>
      <c r="F44" s="89">
        <v>1340</v>
      </c>
      <c r="G44" s="78">
        <f t="shared" si="0"/>
        <v>376.19</v>
      </c>
      <c r="H44" s="86">
        <f t="shared" si="1"/>
        <v>804</v>
      </c>
      <c r="I44" s="40">
        <v>60</v>
      </c>
      <c r="J44" s="92">
        <v>0.4</v>
      </c>
      <c r="K44" s="80">
        <v>2.5</v>
      </c>
      <c r="L44" s="93">
        <v>14.73</v>
      </c>
      <c r="M44" s="64">
        <f t="shared" si="2"/>
        <v>1.8320895522388063</v>
      </c>
      <c r="N44" s="64">
        <f t="shared" si="3"/>
        <v>2.3415999999999997</v>
      </c>
      <c r="O44" s="63">
        <f t="shared" si="4"/>
        <v>1.58</v>
      </c>
      <c r="P44" s="76">
        <v>5.3</v>
      </c>
      <c r="Q44" s="80" t="str">
        <f t="shared" si="5"/>
        <v>400</v>
      </c>
      <c r="R44" s="84" t="str">
        <f t="shared" si="6"/>
        <v>Ch-</v>
      </c>
      <c r="S44" s="81">
        <f t="shared" si="7"/>
        <v>0</v>
      </c>
      <c r="T44" s="85">
        <f t="shared" si="8"/>
        <v>51.296000000000006</v>
      </c>
      <c r="U44" s="83" t="str">
        <f t="shared" si="9"/>
        <v>N</v>
      </c>
      <c r="V44" s="69">
        <f t="shared" si="11"/>
        <v>377.77</v>
      </c>
      <c r="W44" s="72">
        <f t="shared" si="10"/>
        <v>3037.2707999999998</v>
      </c>
      <c r="X44" s="2"/>
      <c r="Y44" s="19"/>
      <c r="Z44" s="19"/>
    </row>
    <row r="45" spans="1:26" x14ac:dyDescent="0.2">
      <c r="A45" s="89">
        <v>436</v>
      </c>
      <c r="B45" s="108" t="s">
        <v>174</v>
      </c>
      <c r="C45" s="77" t="s">
        <v>175</v>
      </c>
      <c r="D45" s="77" t="s">
        <v>176</v>
      </c>
      <c r="E45" s="77" t="s">
        <v>92</v>
      </c>
      <c r="F45" s="89">
        <v>1355</v>
      </c>
      <c r="G45" s="78">
        <f t="shared" si="0"/>
        <v>376.19</v>
      </c>
      <c r="H45" s="86">
        <f t="shared" si="1"/>
        <v>813</v>
      </c>
      <c r="I45" s="40">
        <v>60</v>
      </c>
      <c r="J45" s="92">
        <v>0.62</v>
      </c>
      <c r="K45" s="80">
        <v>2.5</v>
      </c>
      <c r="L45" s="93">
        <v>16.559999999999999</v>
      </c>
      <c r="M45" s="64">
        <f t="shared" si="2"/>
        <v>2.0369003690036895</v>
      </c>
      <c r="N45" s="64">
        <f t="shared" si="3"/>
        <v>2.3402000000000003</v>
      </c>
      <c r="O45" s="63">
        <f t="shared" si="4"/>
        <v>1.58</v>
      </c>
      <c r="P45" s="76">
        <v>4.8</v>
      </c>
      <c r="Q45" s="80" t="str">
        <f t="shared" si="5"/>
        <v>400</v>
      </c>
      <c r="R45" s="84" t="str">
        <f t="shared" si="6"/>
        <v>Ch-</v>
      </c>
      <c r="S45" s="81">
        <f t="shared" si="7"/>
        <v>0</v>
      </c>
      <c r="T45" s="85">
        <f t="shared" si="8"/>
        <v>51.294900000000005</v>
      </c>
      <c r="U45" s="83" t="str">
        <f t="shared" si="9"/>
        <v>N</v>
      </c>
      <c r="V45" s="69">
        <f t="shared" si="11"/>
        <v>377.77</v>
      </c>
      <c r="W45" s="72">
        <f t="shared" si="10"/>
        <v>3071.2700999999997</v>
      </c>
      <c r="X45" s="2"/>
      <c r="Y45" s="19"/>
      <c r="Z45" s="19"/>
    </row>
    <row r="46" spans="1:26" x14ac:dyDescent="0.2">
      <c r="A46" s="89">
        <v>459</v>
      </c>
      <c r="B46" s="108" t="s">
        <v>177</v>
      </c>
      <c r="C46" s="77" t="s">
        <v>114</v>
      </c>
      <c r="D46" s="77" t="s">
        <v>178</v>
      </c>
      <c r="E46" s="77" t="s">
        <v>88</v>
      </c>
      <c r="F46" s="89">
        <v>1370</v>
      </c>
      <c r="G46" s="78">
        <f t="shared" si="0"/>
        <v>376.19</v>
      </c>
      <c r="H46" s="86">
        <f t="shared" si="1"/>
        <v>822</v>
      </c>
      <c r="I46" s="40">
        <v>60</v>
      </c>
      <c r="J46" s="92">
        <v>0.4</v>
      </c>
      <c r="K46" s="80">
        <v>2.5</v>
      </c>
      <c r="L46" s="93">
        <v>14.81</v>
      </c>
      <c r="M46" s="64">
        <f t="shared" si="2"/>
        <v>1.8017031630170315</v>
      </c>
      <c r="N46" s="64">
        <f t="shared" si="3"/>
        <v>2.3843999999999994</v>
      </c>
      <c r="O46" s="63">
        <f t="shared" si="4"/>
        <v>1.58</v>
      </c>
      <c r="P46" s="76">
        <v>4.8</v>
      </c>
      <c r="Q46" s="80" t="str">
        <f t="shared" si="5"/>
        <v>400</v>
      </c>
      <c r="R46" s="84" t="str">
        <f t="shared" si="6"/>
        <v>Ch-</v>
      </c>
      <c r="S46" s="81">
        <f t="shared" si="7"/>
        <v>0</v>
      </c>
      <c r="T46" s="85">
        <f t="shared" si="8"/>
        <v>51.18780000000001</v>
      </c>
      <c r="U46" s="83" t="str">
        <f t="shared" si="9"/>
        <v>N</v>
      </c>
      <c r="V46" s="69">
        <f t="shared" si="11"/>
        <v>377.77</v>
      </c>
      <c r="W46" s="72">
        <f t="shared" si="10"/>
        <v>3105.2693999999997</v>
      </c>
      <c r="X46" s="2"/>
      <c r="Y46" s="19"/>
      <c r="Z46" s="19"/>
    </row>
    <row r="47" spans="1:26" x14ac:dyDescent="0.2">
      <c r="A47" s="89">
        <v>380</v>
      </c>
      <c r="B47" s="108" t="s">
        <v>179</v>
      </c>
      <c r="C47" s="77"/>
      <c r="D47" s="77" t="s">
        <v>180</v>
      </c>
      <c r="E47" s="77" t="s">
        <v>181</v>
      </c>
      <c r="F47" s="89">
        <v>1185</v>
      </c>
      <c r="G47" s="78">
        <f t="shared" si="0"/>
        <v>376.19</v>
      </c>
      <c r="H47" s="86">
        <f t="shared" si="1"/>
        <v>711</v>
      </c>
      <c r="I47" s="40">
        <v>60</v>
      </c>
      <c r="J47" s="92">
        <v>0.45</v>
      </c>
      <c r="K47" s="80">
        <v>2.5</v>
      </c>
      <c r="L47" s="93">
        <v>13.75</v>
      </c>
      <c r="M47" s="64">
        <f t="shared" si="2"/>
        <v>1.9338959212376934</v>
      </c>
      <c r="N47" s="64">
        <f t="shared" si="3"/>
        <v>2.4268000000000001</v>
      </c>
      <c r="O47" s="63">
        <f t="shared" si="4"/>
        <v>1.58</v>
      </c>
      <c r="P47" s="76">
        <v>4</v>
      </c>
      <c r="Q47" s="80" t="str">
        <f t="shared" si="5"/>
        <v>400</v>
      </c>
      <c r="R47" s="84" t="str">
        <f t="shared" si="6"/>
        <v>Ch-</v>
      </c>
      <c r="S47" s="81">
        <f t="shared" si="7"/>
        <v>0</v>
      </c>
      <c r="T47" s="85">
        <f t="shared" si="8"/>
        <v>51.14670000000001</v>
      </c>
      <c r="U47" s="83" t="str">
        <f t="shared" si="9"/>
        <v>N</v>
      </c>
      <c r="V47" s="69">
        <f t="shared" si="11"/>
        <v>377.77</v>
      </c>
      <c r="W47" s="72">
        <f t="shared" si="10"/>
        <v>2685.9447</v>
      </c>
      <c r="X47" s="2"/>
      <c r="Y47" s="19"/>
      <c r="Z47" s="19"/>
    </row>
    <row r="48" spans="1:26" x14ac:dyDescent="0.2">
      <c r="A48" s="89">
        <v>432</v>
      </c>
      <c r="B48" s="108" t="s">
        <v>182</v>
      </c>
      <c r="C48" s="77" t="s">
        <v>128</v>
      </c>
      <c r="D48" s="77" t="s">
        <v>183</v>
      </c>
      <c r="E48" s="77" t="s">
        <v>81</v>
      </c>
      <c r="F48" s="89">
        <v>1400</v>
      </c>
      <c r="G48" s="78">
        <f t="shared" si="0"/>
        <v>376.19</v>
      </c>
      <c r="H48" s="86">
        <f t="shared" si="1"/>
        <v>840</v>
      </c>
      <c r="I48" s="40">
        <v>60</v>
      </c>
      <c r="J48" s="92">
        <v>0.32</v>
      </c>
      <c r="K48" s="80">
        <v>2.5</v>
      </c>
      <c r="L48" s="93">
        <v>14.22</v>
      </c>
      <c r="M48" s="64">
        <f t="shared" si="2"/>
        <v>1.6928571428571428</v>
      </c>
      <c r="N48" s="64">
        <f t="shared" si="3"/>
        <v>2.4415999999999993</v>
      </c>
      <c r="O48" s="63">
        <f t="shared" si="4"/>
        <v>1.58</v>
      </c>
      <c r="P48" s="76">
        <v>4.8</v>
      </c>
      <c r="Q48" s="80" t="str">
        <f t="shared" si="5"/>
        <v>400</v>
      </c>
      <c r="R48" s="84" t="str">
        <f t="shared" si="6"/>
        <v>Ch-</v>
      </c>
      <c r="S48" s="81">
        <f t="shared" si="7"/>
        <v>0</v>
      </c>
      <c r="T48" s="85">
        <f t="shared" si="8"/>
        <v>51.046199999999999</v>
      </c>
      <c r="U48" s="83" t="str">
        <f t="shared" si="9"/>
        <v>N</v>
      </c>
      <c r="V48" s="69">
        <f t="shared" si="11"/>
        <v>377.77</v>
      </c>
      <c r="W48" s="72">
        <f t="shared" si="10"/>
        <v>3173.268</v>
      </c>
      <c r="X48" s="2"/>
      <c r="Y48" s="19"/>
      <c r="Z48" s="19"/>
    </row>
    <row r="49" spans="1:26" x14ac:dyDescent="0.2">
      <c r="A49" s="89">
        <v>441</v>
      </c>
      <c r="B49" s="108" t="s">
        <v>184</v>
      </c>
      <c r="C49" s="77" t="s">
        <v>185</v>
      </c>
      <c r="D49" s="77" t="s">
        <v>117</v>
      </c>
      <c r="E49" s="77" t="s">
        <v>88</v>
      </c>
      <c r="F49" s="89">
        <v>1490</v>
      </c>
      <c r="G49" s="78">
        <f t="shared" si="0"/>
        <v>376.19</v>
      </c>
      <c r="H49" s="86">
        <f t="shared" si="1"/>
        <v>894</v>
      </c>
      <c r="I49" s="40">
        <v>60</v>
      </c>
      <c r="J49" s="92">
        <v>0.46</v>
      </c>
      <c r="K49" s="80">
        <v>2.5</v>
      </c>
      <c r="L49" s="93">
        <v>15.59</v>
      </c>
      <c r="M49" s="64">
        <f t="shared" si="2"/>
        <v>1.7438478747203581</v>
      </c>
      <c r="N49" s="64">
        <f t="shared" si="3"/>
        <v>2.5583999999999998</v>
      </c>
      <c r="O49" s="63">
        <f t="shared" si="4"/>
        <v>1.58</v>
      </c>
      <c r="P49" s="76">
        <v>5.3</v>
      </c>
      <c r="Q49" s="80" t="str">
        <f t="shared" si="5"/>
        <v>400</v>
      </c>
      <c r="R49" s="84" t="str">
        <f t="shared" si="6"/>
        <v>Ch-</v>
      </c>
      <c r="S49" s="81">
        <f t="shared" si="7"/>
        <v>0</v>
      </c>
      <c r="T49" s="85">
        <f t="shared" si="8"/>
        <v>50.748600000000003</v>
      </c>
      <c r="U49" s="83" t="str">
        <f t="shared" si="9"/>
        <v>N</v>
      </c>
      <c r="V49" s="69">
        <f t="shared" si="11"/>
        <v>377.77</v>
      </c>
      <c r="W49" s="72">
        <f t="shared" si="10"/>
        <v>3377.2637999999997</v>
      </c>
      <c r="X49" s="2"/>
      <c r="Y49" s="19"/>
      <c r="Z49" s="19"/>
    </row>
    <row r="50" spans="1:26" x14ac:dyDescent="0.2">
      <c r="A50" s="89">
        <v>200</v>
      </c>
      <c r="B50" s="108" t="s">
        <v>186</v>
      </c>
      <c r="C50" s="77" t="s">
        <v>187</v>
      </c>
      <c r="D50" s="77" t="s">
        <v>188</v>
      </c>
      <c r="E50" s="77" t="s">
        <v>88</v>
      </c>
      <c r="F50" s="89">
        <v>1235</v>
      </c>
      <c r="G50" s="78">
        <f t="shared" si="0"/>
        <v>376.19</v>
      </c>
      <c r="H50" s="86">
        <f t="shared" si="1"/>
        <v>741</v>
      </c>
      <c r="I50" s="40">
        <v>60</v>
      </c>
      <c r="J50" s="92">
        <v>0.43</v>
      </c>
      <c r="K50" s="80">
        <v>2.5</v>
      </c>
      <c r="L50" s="93">
        <v>11.56</v>
      </c>
      <c r="M50" s="64">
        <f t="shared" si="2"/>
        <v>1.5600539811066128</v>
      </c>
      <c r="N50" s="64">
        <f t="shared" si="3"/>
        <v>3.1916000000000002</v>
      </c>
      <c r="O50" s="63">
        <f t="shared" si="4"/>
        <v>0</v>
      </c>
      <c r="P50" s="76">
        <v>5.5</v>
      </c>
      <c r="Q50" s="80" t="str">
        <f t="shared" si="5"/>
        <v>400</v>
      </c>
      <c r="R50" s="84" t="str">
        <f t="shared" si="6"/>
        <v>Ch-</v>
      </c>
      <c r="S50" s="81">
        <f t="shared" si="7"/>
        <v>0</v>
      </c>
      <c r="T50" s="85">
        <f t="shared" si="8"/>
        <v>49.362700000000004</v>
      </c>
      <c r="U50" s="83" t="str">
        <f t="shared" si="9"/>
        <v>N</v>
      </c>
      <c r="V50" s="69">
        <f t="shared" si="11"/>
        <v>376.19</v>
      </c>
      <c r="W50" s="72">
        <f t="shared" si="10"/>
        <v>2787.5679</v>
      </c>
      <c r="X50" s="2"/>
      <c r="Y50" s="19"/>
      <c r="Z50" s="19"/>
    </row>
    <row r="51" spans="1:26" x14ac:dyDescent="0.2">
      <c r="A51" s="89">
        <v>243</v>
      </c>
      <c r="B51" s="108" t="s">
        <v>189</v>
      </c>
      <c r="C51" s="77" t="s">
        <v>190</v>
      </c>
      <c r="D51" s="77" t="s">
        <v>191</v>
      </c>
      <c r="E51" s="77" t="s">
        <v>88</v>
      </c>
      <c r="F51" s="89">
        <v>1510</v>
      </c>
      <c r="G51" s="78">
        <f t="shared" si="0"/>
        <v>376.19</v>
      </c>
      <c r="H51" s="86">
        <f t="shared" si="1"/>
        <v>906</v>
      </c>
      <c r="I51" s="40">
        <v>60</v>
      </c>
      <c r="J51" s="92">
        <v>0.72</v>
      </c>
      <c r="K51" s="80">
        <v>2.5</v>
      </c>
      <c r="L51" s="93">
        <v>15.86</v>
      </c>
      <c r="M51" s="64">
        <f t="shared" si="2"/>
        <v>1.7505518763796908</v>
      </c>
      <c r="N51" s="64">
        <f t="shared" si="3"/>
        <v>3.1675999999999993</v>
      </c>
      <c r="O51" s="63">
        <f t="shared" si="4"/>
        <v>0</v>
      </c>
      <c r="P51" s="76">
        <v>5.4</v>
      </c>
      <c r="Q51" s="80" t="str">
        <f t="shared" si="5"/>
        <v>400</v>
      </c>
      <c r="R51" s="84" t="str">
        <f t="shared" si="6"/>
        <v>Ch-</v>
      </c>
      <c r="S51" s="81">
        <f t="shared" si="7"/>
        <v>0</v>
      </c>
      <c r="T51" s="85">
        <f t="shared" si="8"/>
        <v>49.334000000000003</v>
      </c>
      <c r="U51" s="83" t="str">
        <f t="shared" si="9"/>
        <v>N</v>
      </c>
      <c r="V51" s="69">
        <f t="shared" si="11"/>
        <v>376.19</v>
      </c>
      <c r="W51" s="72">
        <f t="shared" si="10"/>
        <v>3408.2813999999998</v>
      </c>
      <c r="X51" s="2"/>
      <c r="Y51" s="19"/>
      <c r="Z51" s="19"/>
    </row>
    <row r="52" spans="1:26" x14ac:dyDescent="0.2">
      <c r="A52" s="89">
        <v>241</v>
      </c>
      <c r="B52" s="108" t="s">
        <v>192</v>
      </c>
      <c r="C52" s="77" t="s">
        <v>193</v>
      </c>
      <c r="D52" s="77" t="s">
        <v>194</v>
      </c>
      <c r="E52" s="77" t="s">
        <v>92</v>
      </c>
      <c r="F52" s="89">
        <v>1180</v>
      </c>
      <c r="G52" s="78">
        <f t="shared" si="0"/>
        <v>376.19</v>
      </c>
      <c r="H52" s="86">
        <f t="shared" si="1"/>
        <v>708</v>
      </c>
      <c r="I52" s="40">
        <v>60</v>
      </c>
      <c r="J52" s="92">
        <v>0.3</v>
      </c>
      <c r="K52" s="80">
        <v>2.5</v>
      </c>
      <c r="L52" s="93">
        <v>15.98</v>
      </c>
      <c r="M52" s="64">
        <f t="shared" si="2"/>
        <v>2.2570621468926553</v>
      </c>
      <c r="N52" s="64">
        <f t="shared" si="3"/>
        <v>1.3268000000000004</v>
      </c>
      <c r="O52" s="63">
        <f t="shared" si="4"/>
        <v>3.35</v>
      </c>
      <c r="P52" s="76">
        <v>3.5</v>
      </c>
      <c r="Q52" s="80" t="str">
        <f t="shared" si="5"/>
        <v>350</v>
      </c>
      <c r="R52" s="84" t="str">
        <f t="shared" si="6"/>
        <v>Se+</v>
      </c>
      <c r="S52" s="81">
        <f t="shared" si="7"/>
        <v>-13.17</v>
      </c>
      <c r="T52" s="85">
        <f t="shared" si="8"/>
        <v>53.691800000000001</v>
      </c>
      <c r="U52" s="83" t="str">
        <f t="shared" si="9"/>
        <v>N</v>
      </c>
      <c r="V52" s="69">
        <f t="shared" si="11"/>
        <v>366.37</v>
      </c>
      <c r="W52" s="72">
        <f t="shared" si="10"/>
        <v>2593.8996000000002</v>
      </c>
      <c r="X52" s="2"/>
      <c r="Y52" s="19"/>
      <c r="Z52" s="19"/>
    </row>
    <row r="53" spans="1:26" x14ac:dyDescent="0.2">
      <c r="A53" s="89">
        <v>392</v>
      </c>
      <c r="B53" s="108" t="s">
        <v>195</v>
      </c>
      <c r="C53" s="77" t="s">
        <v>196</v>
      </c>
      <c r="D53" s="77" t="s">
        <v>197</v>
      </c>
      <c r="E53" s="77" t="s">
        <v>88</v>
      </c>
      <c r="F53" s="89">
        <v>1300</v>
      </c>
      <c r="G53" s="78">
        <f t="shared" si="0"/>
        <v>376.19</v>
      </c>
      <c r="H53" s="86">
        <f t="shared" si="1"/>
        <v>780</v>
      </c>
      <c r="I53" s="40">
        <v>60</v>
      </c>
      <c r="J53" s="92">
        <v>0.26</v>
      </c>
      <c r="K53" s="80">
        <v>2.5</v>
      </c>
      <c r="L53" s="93">
        <v>15.91</v>
      </c>
      <c r="M53" s="64">
        <f t="shared" si="2"/>
        <v>2.0397435897435896</v>
      </c>
      <c r="N53" s="64">
        <f t="shared" si="3"/>
        <v>1.5228000000000002</v>
      </c>
      <c r="O53" s="63">
        <f t="shared" si="4"/>
        <v>3.35</v>
      </c>
      <c r="P53" s="76">
        <v>3.7</v>
      </c>
      <c r="Q53" s="80" t="str">
        <f t="shared" si="5"/>
        <v>350</v>
      </c>
      <c r="R53" s="84" t="str">
        <f t="shared" si="6"/>
        <v>Se+</v>
      </c>
      <c r="S53" s="81">
        <f t="shared" si="7"/>
        <v>-13.17</v>
      </c>
      <c r="T53" s="85">
        <f t="shared" si="8"/>
        <v>53.201600000000006</v>
      </c>
      <c r="U53" s="83" t="str">
        <f t="shared" si="9"/>
        <v>N</v>
      </c>
      <c r="V53" s="69">
        <f t="shared" si="11"/>
        <v>366.37</v>
      </c>
      <c r="W53" s="72">
        <f t="shared" si="10"/>
        <v>2857.6860000000001</v>
      </c>
      <c r="X53" s="2"/>
      <c r="Y53" s="19"/>
      <c r="Z53" s="19"/>
    </row>
    <row r="54" spans="1:26" x14ac:dyDescent="0.2">
      <c r="B54" s="110" t="s">
        <v>198</v>
      </c>
      <c r="F54" s="111">
        <f>AVERAGE(F7:F53)</f>
        <v>1344.2553191489362</v>
      </c>
      <c r="G54" s="78">
        <f t="shared" ref="G54:W54" si="12">AVERAGE(G7:G53)</f>
        <v>376.19000000000011</v>
      </c>
      <c r="H54" s="86">
        <f t="shared" si="12"/>
        <v>806.55319148936167</v>
      </c>
      <c r="I54" s="40">
        <f t="shared" si="12"/>
        <v>60</v>
      </c>
      <c r="J54" s="92">
        <f t="shared" si="12"/>
        <v>0.47340425531914904</v>
      </c>
      <c r="K54" s="80">
        <f t="shared" si="12"/>
        <v>2.5</v>
      </c>
      <c r="L54" s="93">
        <f t="shared" si="12"/>
        <v>15.458723404255318</v>
      </c>
      <c r="M54" s="64">
        <f t="shared" si="12"/>
        <v>1.9235974441253998</v>
      </c>
      <c r="N54" s="64">
        <f t="shared" si="12"/>
        <v>2.301621276595744</v>
      </c>
      <c r="O54" s="63">
        <f t="shared" si="12"/>
        <v>1.9808510638297863</v>
      </c>
      <c r="P54" s="76">
        <f t="shared" si="12"/>
        <v>5.7765957446808525</v>
      </c>
      <c r="Q54" s="80" t="str">
        <f t="shared" ref="Q54" si="13">IF(P54&lt;=1.94,"200",IF(P54&lt;=3.04,"300",IF(P54&lt;=3.94,"350",IF(P54&lt;=5.54,"400",IF(P54&lt;=6.94,"500",IF(P54&lt;=8.54,"600",IF(P54&lt;=9.94,"700",IF(P54&gt;=9.95,"800"))))))))</f>
        <v>500</v>
      </c>
      <c r="R54" s="84" t="str">
        <f t="shared" ref="R54" si="14">IF(P54&lt;=1.94,"St",IF(P54&lt;=2.94,"Se-",IF(P54&lt;=3.94,"Se+",IF(P54&lt;=5.54,"Ch-",IF(P54&lt;=6.94,"Ch",IF(P54&lt;=8.54,"Ch+",IF(P54&lt;=9.94,"Pr-",IF(P54&gt;=9.95,"Pr"))))))))</f>
        <v>Ch</v>
      </c>
      <c r="S54" s="112">
        <f t="shared" si="12"/>
        <v>1.9068085106382979</v>
      </c>
      <c r="T54" s="85">
        <f t="shared" si="12"/>
        <v>51.387234042553175</v>
      </c>
      <c r="U54" s="83"/>
      <c r="V54" s="69">
        <f t="shared" si="12"/>
        <v>380.07765957446833</v>
      </c>
      <c r="W54" s="72">
        <f t="shared" si="12"/>
        <v>3065.8231340425532</v>
      </c>
    </row>
  </sheetData>
  <sheetProtection insertRows="0" selectLockedCells="1"/>
  <sortState xmlns:xlrd2="http://schemas.microsoft.com/office/spreadsheetml/2017/richdata2" ref="A7:W53">
    <sortCondition descending="1" ref="U7:U53"/>
    <sortCondition descending="1" ref="V7:V53"/>
    <sortCondition descending="1" ref="T7:T53"/>
  </sortState>
  <mergeCells count="1">
    <mergeCell ref="Y8:Z8"/>
  </mergeCells>
  <conditionalFormatting sqref="H7:H54">
    <cfRule type="cellIs" dxfId="14" priority="36" operator="lessThan">
      <formula>700</formula>
    </cfRule>
    <cfRule type="cellIs" dxfId="13" priority="37" operator="greaterThan">
      <formula>1000</formula>
    </cfRule>
  </conditionalFormatting>
  <conditionalFormatting sqref="I7:I54">
    <cfRule type="cellIs" dxfId="12" priority="18" operator="lessThan">
      <formula>55</formula>
    </cfRule>
    <cfRule type="cellIs" dxfId="11" priority="19" operator="greaterThan">
      <formula>68</formula>
    </cfRule>
  </conditionalFormatting>
  <conditionalFormatting sqref="J7:J54">
    <cfRule type="cellIs" dxfId="10" priority="13" operator="lessThan">
      <formula>0.199</formula>
    </cfRule>
    <cfRule type="cellIs" dxfId="9" priority="14" operator="greaterThan">
      <formula>0.8</formula>
    </cfRule>
  </conditionalFormatting>
  <conditionalFormatting sqref="L7:L54">
    <cfRule type="cellIs" dxfId="8" priority="11" operator="lessThan">
      <formula>11.5</formula>
    </cfRule>
    <cfRule type="cellIs" dxfId="7" priority="12" operator="greaterThan">
      <formula>17.5</formula>
    </cfRule>
  </conditionalFormatting>
  <conditionalFormatting sqref="N7:N54">
    <cfRule type="cellIs" dxfId="6" priority="29" operator="greaterThan">
      <formula>3.99</formula>
    </cfRule>
  </conditionalFormatting>
  <conditionalFormatting sqref="R7:S54">
    <cfRule type="cellIs" dxfId="5" priority="1" operator="equal">
      <formula>"Ch-"</formula>
    </cfRule>
    <cfRule type="cellIs" dxfId="4" priority="2" operator="equal">
      <formula>"Se+"</formula>
    </cfRule>
    <cfRule type="cellIs" dxfId="3" priority="3" operator="equal">
      <formula>"Se-"</formula>
    </cfRule>
    <cfRule type="cellIs" dxfId="2" priority="4" operator="equal">
      <formula>"St"</formula>
    </cfRule>
  </conditionalFormatting>
  <conditionalFormatting sqref="T7:T54">
    <cfRule type="cellIs" dxfId="1" priority="21" operator="lessThan">
      <formula>51</formula>
    </cfRule>
  </conditionalFormatting>
  <conditionalFormatting sqref="U7:U54">
    <cfRule type="cellIs" dxfId="0" priority="9" operator="equal">
      <formula>"N"</formula>
    </cfRule>
  </conditionalFormatting>
  <dataValidations count="1">
    <dataValidation type="custom" allowBlank="1" showInputMessage="1" showErrorMessage="1" sqref="G7:G53" xr:uid="{00000000-0002-0000-0100-000000000000}">
      <formula1>""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E0A5-E232-4B13-B400-C3D3667A6757}">
  <sheetPr>
    <pageSetUpPr fitToPage="1"/>
  </sheetPr>
  <dimension ref="A1:Q57"/>
  <sheetViews>
    <sheetView tabSelected="1" workbookViewId="0">
      <selection activeCell="R9" sqref="R9"/>
    </sheetView>
  </sheetViews>
  <sheetFormatPr defaultRowHeight="15" x14ac:dyDescent="0.25"/>
  <cols>
    <col min="2" max="2" width="19.7109375" bestFit="1" customWidth="1"/>
    <col min="3" max="3" width="26.42578125" bestFit="1" customWidth="1"/>
    <col min="9" max="9" width="11.7109375" bestFit="1" customWidth="1"/>
    <col min="11" max="11" width="12" bestFit="1" customWidth="1"/>
    <col min="12" max="12" width="10.140625" bestFit="1" customWidth="1"/>
  </cols>
  <sheetData>
    <row r="1" spans="1:17" s="1" customFormat="1" ht="12.75" x14ac:dyDescent="0.2">
      <c r="A1" s="1" t="s">
        <v>0</v>
      </c>
      <c r="B1" s="11" t="str">
        <f>'2025 - Ultrasound'!B1</f>
        <v>Marias Fair</v>
      </c>
      <c r="C1" s="12">
        <v>2025</v>
      </c>
      <c r="H1" s="42"/>
      <c r="I1" s="42"/>
      <c r="J1" s="42"/>
      <c r="K1" s="42"/>
      <c r="L1" s="42"/>
      <c r="M1" s="15"/>
      <c r="N1" s="15"/>
      <c r="P1" s="15"/>
      <c r="Q1" s="15"/>
    </row>
    <row r="2" spans="1:17" s="20" customFormat="1" ht="12.75" x14ac:dyDescent="0.2">
      <c r="A2" s="15"/>
      <c r="B2" s="15"/>
      <c r="C2" s="15"/>
      <c r="D2" s="15"/>
      <c r="E2" s="16" t="s">
        <v>1</v>
      </c>
      <c r="F2" s="17" t="s">
        <v>3</v>
      </c>
      <c r="G2" s="18" t="s">
        <v>4</v>
      </c>
      <c r="H2" s="15"/>
      <c r="I2" s="15"/>
      <c r="J2" s="15"/>
      <c r="K2" s="15"/>
      <c r="L2" s="15"/>
      <c r="M2" s="28"/>
      <c r="N2" s="28"/>
      <c r="O2" s="2"/>
      <c r="P2" s="19"/>
      <c r="Q2" s="19"/>
    </row>
    <row r="3" spans="1:17" s="20" customFormat="1" ht="12.75" x14ac:dyDescent="0.2">
      <c r="A3" s="15"/>
      <c r="B3" s="15"/>
      <c r="C3" s="15"/>
      <c r="D3" s="15"/>
      <c r="E3" s="21" t="s">
        <v>5</v>
      </c>
      <c r="F3" s="22" t="s">
        <v>7</v>
      </c>
      <c r="G3" s="23" t="s">
        <v>8</v>
      </c>
      <c r="H3" s="43" t="s">
        <v>9</v>
      </c>
      <c r="I3" s="15"/>
      <c r="J3" s="43" t="s">
        <v>11</v>
      </c>
      <c r="K3" s="15"/>
      <c r="L3" s="43" t="s">
        <v>12</v>
      </c>
      <c r="M3" s="28"/>
      <c r="N3" s="28"/>
      <c r="O3" s="2"/>
      <c r="P3" s="19"/>
      <c r="Q3" s="19"/>
    </row>
    <row r="4" spans="1:17" s="20" customFormat="1" ht="12.75" x14ac:dyDescent="0.2">
      <c r="A4" s="25" t="s">
        <v>13</v>
      </c>
      <c r="B4" s="26" t="s">
        <v>13</v>
      </c>
      <c r="C4" s="26" t="s">
        <v>13</v>
      </c>
      <c r="D4" s="27" t="s">
        <v>13</v>
      </c>
      <c r="E4" s="25" t="s">
        <v>13</v>
      </c>
      <c r="F4" s="26" t="s">
        <v>13</v>
      </c>
      <c r="G4" s="27" t="s">
        <v>13</v>
      </c>
      <c r="H4" s="44" t="s">
        <v>13</v>
      </c>
      <c r="I4" s="28"/>
      <c r="J4" s="27" t="s">
        <v>13</v>
      </c>
      <c r="K4" s="28"/>
      <c r="L4" s="44" t="s">
        <v>13</v>
      </c>
      <c r="M4" s="15"/>
      <c r="N4" s="45"/>
      <c r="O4" s="28"/>
      <c r="P4" s="19"/>
      <c r="Q4" s="19"/>
    </row>
    <row r="5" spans="1:17" s="20" customFormat="1" ht="13.5" thickBot="1" x14ac:dyDescent="0.25">
      <c r="A5" s="2"/>
      <c r="B5" s="2"/>
      <c r="C5" s="2"/>
      <c r="D5" s="2"/>
      <c r="E5" s="2"/>
      <c r="F5" s="28"/>
      <c r="G5" s="28"/>
      <c r="H5" s="28"/>
      <c r="I5" s="28"/>
      <c r="J5" s="28"/>
      <c r="K5" s="28"/>
      <c r="L5" s="28"/>
      <c r="M5" s="15"/>
      <c r="N5" s="45"/>
      <c r="O5" s="28"/>
      <c r="P5" s="19"/>
      <c r="Q5" s="19"/>
    </row>
    <row r="6" spans="1:17" s="2" customFormat="1" ht="13.5" thickBot="1" x14ac:dyDescent="0.25">
      <c r="A6" s="113" t="s">
        <v>14</v>
      </c>
      <c r="B6" s="113" t="s">
        <v>15</v>
      </c>
      <c r="C6" s="113" t="s">
        <v>16</v>
      </c>
      <c r="D6" s="113" t="s">
        <v>19</v>
      </c>
      <c r="E6" s="113" t="s">
        <v>21</v>
      </c>
      <c r="F6" s="113" t="s">
        <v>23</v>
      </c>
      <c r="G6" s="113" t="s">
        <v>25</v>
      </c>
      <c r="H6" s="113" t="s">
        <v>27</v>
      </c>
      <c r="I6" s="113" t="s">
        <v>28</v>
      </c>
      <c r="J6" s="113" t="s">
        <v>33</v>
      </c>
      <c r="K6" s="113" t="s">
        <v>34</v>
      </c>
      <c r="L6" s="113" t="s">
        <v>35</v>
      </c>
      <c r="M6" s="113" t="s">
        <v>36</v>
      </c>
      <c r="N6" s="113" t="s">
        <v>37</v>
      </c>
      <c r="O6" s="29" t="s">
        <v>18</v>
      </c>
      <c r="P6" s="19"/>
      <c r="Q6" s="19"/>
    </row>
    <row r="7" spans="1:17" x14ac:dyDescent="0.25">
      <c r="A7" s="114">
        <f>'2025 - Ultrasound'!A7</f>
        <v>429</v>
      </c>
      <c r="B7" s="115" t="str">
        <f>'2025 - Ultrasound'!B7</f>
        <v>Dallas Berkram</v>
      </c>
      <c r="C7" s="115" t="str">
        <f>'2025 - Ultrasound'!C7</f>
        <v>Diamond Box Livestock</v>
      </c>
      <c r="D7" s="116">
        <f>'2025 - Ultrasound'!F7</f>
        <v>1320</v>
      </c>
      <c r="E7" s="114">
        <f>'2025 - Ultrasound'!H7</f>
        <v>792</v>
      </c>
      <c r="F7" s="117">
        <f>'2025 - Ultrasound'!J7</f>
        <v>0.4</v>
      </c>
      <c r="G7" s="116">
        <f>'2025 - Ultrasound'!L7</f>
        <v>15.81</v>
      </c>
      <c r="H7" s="117">
        <f>'2025 - Ultrasound'!N7</f>
        <v>1.9503999999999992</v>
      </c>
      <c r="I7" s="118">
        <f>'2025 - Ultrasound'!O7</f>
        <v>3.35</v>
      </c>
      <c r="J7" s="116" t="str">
        <f>'2025 - Ultrasound'!R7</f>
        <v>Pr-</v>
      </c>
      <c r="K7" s="116">
        <f>'2025 - Ultrasound'!S7</f>
        <v>12.46</v>
      </c>
      <c r="L7" s="117">
        <f>'2025 - Ultrasound'!T7</f>
        <v>52.206800000000001</v>
      </c>
      <c r="M7" s="116" t="str">
        <f>'2025 - Ultrasound'!U7</f>
        <v>Y</v>
      </c>
      <c r="N7" s="119">
        <f>'2025 - Ultrasound'!V7</f>
        <v>392</v>
      </c>
      <c r="O7" s="75" t="s">
        <v>81</v>
      </c>
    </row>
    <row r="8" spans="1:17" x14ac:dyDescent="0.25">
      <c r="A8" s="114">
        <f>'2025 - Ultrasound'!A8</f>
        <v>246</v>
      </c>
      <c r="B8" s="115" t="str">
        <f>'2025 - Ultrasound'!B8</f>
        <v>Lili Barcus</v>
      </c>
      <c r="C8" s="115" t="str">
        <f>'2025 - Ultrasound'!C8</f>
        <v>Daniel Barcus</v>
      </c>
      <c r="D8" s="116">
        <f>'2025 - Ultrasound'!F8</f>
        <v>1270</v>
      </c>
      <c r="E8" s="114">
        <f>'2025 - Ultrasound'!H8</f>
        <v>762</v>
      </c>
      <c r="F8" s="117">
        <f>'2025 - Ultrasound'!J8</f>
        <v>0.23</v>
      </c>
      <c r="G8" s="116">
        <f>'2025 - Ultrasound'!L8</f>
        <v>15.63</v>
      </c>
      <c r="H8" s="117">
        <f>'2025 - Ultrasound'!N8</f>
        <v>1.4689999999999994</v>
      </c>
      <c r="I8" s="118">
        <f>'2025 - Ultrasound'!O8</f>
        <v>3.35</v>
      </c>
      <c r="J8" s="116" t="str">
        <f>'2025 - Ultrasound'!R8</f>
        <v>Ch</v>
      </c>
      <c r="K8" s="116">
        <f>'2025 - Ultrasound'!S8</f>
        <v>4.5</v>
      </c>
      <c r="L8" s="117">
        <f>'2025 - Ultrasound'!T8</f>
        <v>53.335200000000007</v>
      </c>
      <c r="M8" s="116" t="str">
        <f>'2025 - Ultrasound'!U8</f>
        <v>Y</v>
      </c>
      <c r="N8" s="119">
        <f>'2025 - Ultrasound'!V8</f>
        <v>384.04</v>
      </c>
      <c r="O8" s="77" t="s">
        <v>81</v>
      </c>
    </row>
    <row r="9" spans="1:17" x14ac:dyDescent="0.25">
      <c r="A9" s="114">
        <f>'2025 - Ultrasound'!A9</f>
        <v>448</v>
      </c>
      <c r="B9" s="115" t="str">
        <f>'2025 - Ultrasound'!B9</f>
        <v>Colt Boyce</v>
      </c>
      <c r="C9" s="115" t="str">
        <f>'2025 - Ultrasound'!C9</f>
        <v>Scott &amp; Pam Bye</v>
      </c>
      <c r="D9" s="116">
        <f>'2025 - Ultrasound'!F9</f>
        <v>1300</v>
      </c>
      <c r="E9" s="114">
        <f>'2025 - Ultrasound'!H9</f>
        <v>780</v>
      </c>
      <c r="F9" s="117">
        <f>'2025 - Ultrasound'!J9</f>
        <v>0.42</v>
      </c>
      <c r="G9" s="116">
        <f>'2025 - Ultrasound'!L9</f>
        <v>16.2</v>
      </c>
      <c r="H9" s="117">
        <f>'2025 - Ultrasound'!N9</f>
        <v>1.8299999999999992</v>
      </c>
      <c r="I9" s="118">
        <f>'2025 - Ultrasound'!O9</f>
        <v>3.35</v>
      </c>
      <c r="J9" s="116" t="str">
        <f>'2025 - Ultrasound'!R9</f>
        <v>Ch</v>
      </c>
      <c r="K9" s="116">
        <f>'2025 - Ultrasound'!S9</f>
        <v>4.5</v>
      </c>
      <c r="L9" s="117">
        <f>'2025 - Ultrasound'!T9</f>
        <v>52.491400000000006</v>
      </c>
      <c r="M9" s="116" t="str">
        <f>'2025 - Ultrasound'!U9</f>
        <v>Y</v>
      </c>
      <c r="N9" s="119">
        <f>'2025 - Ultrasound'!V9</f>
        <v>384.04</v>
      </c>
      <c r="O9" s="77" t="s">
        <v>88</v>
      </c>
    </row>
    <row r="10" spans="1:17" x14ac:dyDescent="0.25">
      <c r="A10" s="114">
        <f>'2025 - Ultrasound'!A10</f>
        <v>425</v>
      </c>
      <c r="B10" s="115" t="str">
        <f>'2025 - Ultrasound'!B10</f>
        <v>Stella Wahl</v>
      </c>
      <c r="C10" s="115" t="str">
        <f>'2025 - Ultrasound'!C10</f>
        <v>Wahl Farms</v>
      </c>
      <c r="D10" s="116">
        <f>'2025 - Ultrasound'!F10</f>
        <v>1215</v>
      </c>
      <c r="E10" s="114">
        <f>'2025 - Ultrasound'!H10</f>
        <v>729</v>
      </c>
      <c r="F10" s="117">
        <f>'2025 - Ultrasound'!J10</f>
        <v>0.49</v>
      </c>
      <c r="G10" s="116">
        <f>'2025 - Ultrasound'!L10</f>
        <v>15.8</v>
      </c>
      <c r="H10" s="117">
        <f>'2025 - Ultrasound'!N10</f>
        <v>1.9391999999999996</v>
      </c>
      <c r="I10" s="118">
        <f>'2025 - Ultrasound'!O10</f>
        <v>3.35</v>
      </c>
      <c r="J10" s="116" t="str">
        <f>'2025 - Ultrasound'!R10</f>
        <v>Ch+</v>
      </c>
      <c r="K10" s="116">
        <f>'2025 - Ultrasound'!S10</f>
        <v>4.5</v>
      </c>
      <c r="L10" s="117">
        <f>'2025 - Ultrasound'!T10</f>
        <v>52.265100000000004</v>
      </c>
      <c r="M10" s="116" t="str">
        <f>'2025 - Ultrasound'!U10</f>
        <v>Y</v>
      </c>
      <c r="N10" s="119">
        <f>'2025 - Ultrasound'!V10</f>
        <v>384.04</v>
      </c>
      <c r="O10" s="75" t="s">
        <v>92</v>
      </c>
    </row>
    <row r="11" spans="1:17" x14ac:dyDescent="0.25">
      <c r="A11" s="114">
        <f>'2025 - Ultrasound'!A11</f>
        <v>387</v>
      </c>
      <c r="B11" s="115" t="str">
        <f>'2025 - Ultrasound'!B11</f>
        <v>Kaley Sandon</v>
      </c>
      <c r="C11" s="115" t="str">
        <f>'2025 - Ultrasound'!C11</f>
        <v>Sandon Cattle</v>
      </c>
      <c r="D11" s="116">
        <f>'2025 - Ultrasound'!F11</f>
        <v>1325</v>
      </c>
      <c r="E11" s="114">
        <f>'2025 - Ultrasound'!H11</f>
        <v>795</v>
      </c>
      <c r="F11" s="117">
        <f>'2025 - Ultrasound'!J11</f>
        <v>0.46</v>
      </c>
      <c r="G11" s="116">
        <f>'2025 - Ultrasound'!L11</f>
        <v>15.71</v>
      </c>
      <c r="H11" s="117">
        <f>'2025 - Ultrasound'!N11</f>
        <v>2.1437999999999997</v>
      </c>
      <c r="I11" s="118">
        <f>'2025 - Ultrasound'!O11</f>
        <v>1.58</v>
      </c>
      <c r="J11" s="116" t="str">
        <f>'2025 - Ultrasound'!R11</f>
        <v>Ch</v>
      </c>
      <c r="K11" s="116">
        <f>'2025 - Ultrasound'!S11</f>
        <v>4.5</v>
      </c>
      <c r="L11" s="117">
        <f>'2025 - Ultrasound'!T11</f>
        <v>51.758099999999999</v>
      </c>
      <c r="M11" s="116" t="str">
        <f>'2025 - Ultrasound'!U11</f>
        <v>Y</v>
      </c>
      <c r="N11" s="119">
        <f>'2025 - Ultrasound'!V11</f>
        <v>382.27</v>
      </c>
      <c r="O11" s="77" t="s">
        <v>88</v>
      </c>
    </row>
    <row r="12" spans="1:17" x14ac:dyDescent="0.25">
      <c r="A12" s="114">
        <f>'2025 - Ultrasound'!A12</f>
        <v>474</v>
      </c>
      <c r="B12" s="115" t="str">
        <f>'2025 - Ultrasound'!B12</f>
        <v>Peyton Volkman</v>
      </c>
      <c r="C12" s="115" t="str">
        <f>'2025 - Ultrasound'!C12</f>
        <v>Fred Volkman</v>
      </c>
      <c r="D12" s="116">
        <f>'2025 - Ultrasound'!F12</f>
        <v>1190</v>
      </c>
      <c r="E12" s="114">
        <f>'2025 - Ultrasound'!H12</f>
        <v>714</v>
      </c>
      <c r="F12" s="117">
        <f>'2025 - Ultrasound'!J12</f>
        <v>0.49</v>
      </c>
      <c r="G12" s="116">
        <f>'2025 - Ultrasound'!L12</f>
        <v>14.76</v>
      </c>
      <c r="H12" s="117">
        <f>'2025 - Ultrasound'!N12</f>
        <v>2.2149999999999999</v>
      </c>
      <c r="I12" s="118">
        <f>'2025 - Ultrasound'!O12</f>
        <v>1.58</v>
      </c>
      <c r="J12" s="116" t="str">
        <f>'2025 - Ultrasound'!R12</f>
        <v>Ch+</v>
      </c>
      <c r="K12" s="116">
        <f>'2025 - Ultrasound'!S12</f>
        <v>4.5</v>
      </c>
      <c r="L12" s="117">
        <f>'2025 - Ultrasound'!T12</f>
        <v>51.635000000000005</v>
      </c>
      <c r="M12" s="116" t="str">
        <f>'2025 - Ultrasound'!U12</f>
        <v>Y</v>
      </c>
      <c r="N12" s="119">
        <f>'2025 - Ultrasound'!V12</f>
        <v>382.27</v>
      </c>
      <c r="O12" s="77" t="s">
        <v>92</v>
      </c>
    </row>
    <row r="13" spans="1:17" x14ac:dyDescent="0.25">
      <c r="A13" s="114">
        <f>'2025 - Ultrasound'!A13</f>
        <v>449</v>
      </c>
      <c r="B13" s="115" t="str">
        <f>'2025 - Ultrasound'!B13</f>
        <v>Teagan Boyce</v>
      </c>
      <c r="C13" s="115" t="str">
        <f>'2025 - Ultrasound'!C13</f>
        <v>Scott &amp; Pam Bye</v>
      </c>
      <c r="D13" s="116">
        <f>'2025 - Ultrasound'!F13</f>
        <v>1385</v>
      </c>
      <c r="E13" s="114">
        <f>'2025 - Ultrasound'!H13</f>
        <v>831</v>
      </c>
      <c r="F13" s="117">
        <f>'2025 - Ultrasound'!J13</f>
        <v>0.51</v>
      </c>
      <c r="G13" s="116">
        <f>'2025 - Ultrasound'!L13</f>
        <v>16.28</v>
      </c>
      <c r="H13" s="117">
        <f>'2025 - Ultrasound'!N13</f>
        <v>2.2231999999999994</v>
      </c>
      <c r="I13" s="118">
        <f>'2025 - Ultrasound'!O13</f>
        <v>1.58</v>
      </c>
      <c r="J13" s="116" t="str">
        <f>'2025 - Ultrasound'!R13</f>
        <v>Ch</v>
      </c>
      <c r="K13" s="116">
        <f>'2025 - Ultrasound'!S13</f>
        <v>4.5</v>
      </c>
      <c r="L13" s="117">
        <f>'2025 - Ultrasound'!T13</f>
        <v>51.556100000000001</v>
      </c>
      <c r="M13" s="116" t="str">
        <f>'2025 - Ultrasound'!U13</f>
        <v>Y</v>
      </c>
      <c r="N13" s="119">
        <f>'2025 - Ultrasound'!V13</f>
        <v>382.27</v>
      </c>
      <c r="O13" s="77" t="s">
        <v>92</v>
      </c>
    </row>
    <row r="14" spans="1:17" x14ac:dyDescent="0.25">
      <c r="A14" s="114">
        <f>'2025 - Ultrasound'!A14</f>
        <v>443</v>
      </c>
      <c r="B14" s="115" t="str">
        <f>'2025 - Ultrasound'!B14</f>
        <v>Emily Roberts</v>
      </c>
      <c r="C14" s="115" t="str">
        <f>'2025 - Ultrasound'!C14</f>
        <v>Chris &amp; Lacy Roberts</v>
      </c>
      <c r="D14" s="116">
        <f>'2025 - Ultrasound'!F14</f>
        <v>1240</v>
      </c>
      <c r="E14" s="114">
        <f>'2025 - Ultrasound'!H14</f>
        <v>744</v>
      </c>
      <c r="F14" s="117">
        <f>'2025 - Ultrasound'!J14</f>
        <v>0.45</v>
      </c>
      <c r="G14" s="116">
        <f>'2025 - Ultrasound'!L14</f>
        <v>14.05</v>
      </c>
      <c r="H14" s="117">
        <f>'2025 - Ultrasound'!N14</f>
        <v>2.4561999999999991</v>
      </c>
      <c r="I14" s="118">
        <f>'2025 - Ultrasound'!O14</f>
        <v>1.58</v>
      </c>
      <c r="J14" s="116" t="str">
        <f>'2025 - Ultrasound'!R14</f>
        <v>Ch</v>
      </c>
      <c r="K14" s="116">
        <f>'2025 - Ultrasound'!S14</f>
        <v>4.5</v>
      </c>
      <c r="L14" s="117">
        <f>'2025 - Ultrasound'!T14</f>
        <v>51.061800000000005</v>
      </c>
      <c r="M14" s="116" t="str">
        <f>'2025 - Ultrasound'!U14</f>
        <v>Y</v>
      </c>
      <c r="N14" s="119">
        <f>'2025 - Ultrasound'!V14</f>
        <v>382.27</v>
      </c>
      <c r="O14" s="77" t="s">
        <v>88</v>
      </c>
    </row>
    <row r="15" spans="1:17" x14ac:dyDescent="0.25">
      <c r="A15" s="114">
        <f>'2025 - Ultrasound'!A15</f>
        <v>248</v>
      </c>
      <c r="B15" s="115" t="str">
        <f>'2025 - Ultrasound'!B15</f>
        <v>MJ Gustafson</v>
      </c>
      <c r="C15" s="115" t="str">
        <f>'2025 - Ultrasound'!C15</f>
        <v>Cross 3 Ranch</v>
      </c>
      <c r="D15" s="116">
        <f>'2025 - Ultrasound'!F15</f>
        <v>1285</v>
      </c>
      <c r="E15" s="114">
        <f>'2025 - Ultrasound'!H15</f>
        <v>771</v>
      </c>
      <c r="F15" s="117">
        <f>'2025 - Ultrasound'!J15</f>
        <v>0.47</v>
      </c>
      <c r="G15" s="123">
        <f>'2025 - Ultrasound'!L15</f>
        <v>17.920000000000002</v>
      </c>
      <c r="H15" s="117">
        <f>'2025 - Ultrasound'!N15</f>
        <v>1.3703999999999992</v>
      </c>
      <c r="I15" s="118">
        <f>'2025 - Ultrasound'!O15</f>
        <v>3.35</v>
      </c>
      <c r="J15" s="116" t="str">
        <f>'2025 - Ultrasound'!R15</f>
        <v>Ch</v>
      </c>
      <c r="K15" s="116">
        <f>'2025 - Ultrasound'!S15</f>
        <v>4.5</v>
      </c>
      <c r="L15" s="117">
        <f>'2025 - Ultrasound'!T15</f>
        <v>53.558900000000008</v>
      </c>
      <c r="M15" s="122" t="str">
        <f>'2025 - Ultrasound'!U15</f>
        <v>N</v>
      </c>
      <c r="N15" s="119">
        <f>'2025 - Ultrasound'!V15</f>
        <v>384.04</v>
      </c>
      <c r="O15" s="77" t="s">
        <v>92</v>
      </c>
    </row>
    <row r="16" spans="1:17" x14ac:dyDescent="0.25">
      <c r="A16" s="114">
        <f>'2025 - Ultrasound'!A16</f>
        <v>231</v>
      </c>
      <c r="B16" s="115" t="str">
        <f>'2025 - Ultrasound'!B16</f>
        <v>Jaxson Van Haur</v>
      </c>
      <c r="C16" s="115" t="str">
        <f>'2025 - Ultrasound'!C16</f>
        <v>Pitts Livestock</v>
      </c>
      <c r="D16" s="116">
        <f>'2025 - Ultrasound'!F16</f>
        <v>1445</v>
      </c>
      <c r="E16" s="114">
        <f>'2025 - Ultrasound'!H16</f>
        <v>867</v>
      </c>
      <c r="F16" s="117">
        <f>'2025 - Ultrasound'!J16</f>
        <v>0.7</v>
      </c>
      <c r="G16" s="123">
        <f>'2025 - Ultrasound'!L16</f>
        <v>18.7</v>
      </c>
      <c r="H16" s="117">
        <f>'2025 - Ultrasound'!N16</f>
        <v>2.0605999999999991</v>
      </c>
      <c r="I16" s="118">
        <f>'2025 - Ultrasound'!O16</f>
        <v>1.58</v>
      </c>
      <c r="J16" s="116" t="str">
        <f>'2025 - Ultrasound'!R16</f>
        <v>Ch</v>
      </c>
      <c r="K16" s="116">
        <f>'2025 - Ultrasound'!S16</f>
        <v>4.5</v>
      </c>
      <c r="L16" s="117">
        <f>'2025 - Ultrasound'!T16</f>
        <v>51.913900000000005</v>
      </c>
      <c r="M16" s="122" t="str">
        <f>'2025 - Ultrasound'!U16</f>
        <v>N</v>
      </c>
      <c r="N16" s="119">
        <f>'2025 - Ultrasound'!V16</f>
        <v>382.27</v>
      </c>
      <c r="O16" s="77" t="s">
        <v>81</v>
      </c>
    </row>
    <row r="17" spans="1:15" x14ac:dyDescent="0.25">
      <c r="A17" s="114">
        <f>'2025 - Ultrasound'!A17</f>
        <v>383</v>
      </c>
      <c r="B17" s="115" t="str">
        <f>'2025 - Ultrasound'!B17</f>
        <v>Preslee Flesch</v>
      </c>
      <c r="C17" s="115" t="str">
        <f>'2025 - Ultrasound'!C17</f>
        <v>Carl Weaver Ranch</v>
      </c>
      <c r="D17" s="116">
        <f>'2025 - Ultrasound'!F17</f>
        <v>1450</v>
      </c>
      <c r="E17" s="114">
        <f>'2025 - Ultrasound'!H17</f>
        <v>870</v>
      </c>
      <c r="F17" s="117">
        <f>'2025 - Ultrasound'!J17</f>
        <v>0.56000000000000005</v>
      </c>
      <c r="G17" s="116">
        <f>'2025 - Ultrasound'!L17</f>
        <v>16.28</v>
      </c>
      <c r="H17" s="117">
        <f>'2025 - Ultrasound'!N17</f>
        <v>2.4963999999999995</v>
      </c>
      <c r="I17" s="118">
        <f>'2025 - Ultrasound'!O17</f>
        <v>1.58</v>
      </c>
      <c r="J17" s="116" t="str">
        <f>'2025 - Ultrasound'!R17</f>
        <v>Ch</v>
      </c>
      <c r="K17" s="116">
        <f>'2025 - Ultrasound'!S17</f>
        <v>4.5</v>
      </c>
      <c r="L17" s="124">
        <f>'2025 - Ultrasound'!T17</f>
        <v>50.904399999999995</v>
      </c>
      <c r="M17" s="122" t="str">
        <f>'2025 - Ultrasound'!U17</f>
        <v>N</v>
      </c>
      <c r="N17" s="119">
        <f>'2025 - Ultrasound'!V17</f>
        <v>382.27</v>
      </c>
      <c r="O17" s="77" t="s">
        <v>112</v>
      </c>
    </row>
    <row r="18" spans="1:15" x14ac:dyDescent="0.25">
      <c r="A18" s="114">
        <f>'2025 - Ultrasound'!A18</f>
        <v>460</v>
      </c>
      <c r="B18" s="115" t="str">
        <f>'2025 - Ultrasound'!B18</f>
        <v>Mac McCauley</v>
      </c>
      <c r="C18" s="115" t="str">
        <f>'2025 - Ultrasound'!C18</f>
        <v>Eddie McCauley</v>
      </c>
      <c r="D18" s="116">
        <f>'2025 - Ultrasound'!F18</f>
        <v>1365</v>
      </c>
      <c r="E18" s="114">
        <f>'2025 - Ultrasound'!H18</f>
        <v>819</v>
      </c>
      <c r="F18" s="117">
        <f>'2025 - Ultrasound'!J18</f>
        <v>0.54</v>
      </c>
      <c r="G18" s="116">
        <f>'2025 - Ultrasound'!L18</f>
        <v>15.18</v>
      </c>
      <c r="H18" s="117">
        <f>'2025 - Ultrasound'!N18</f>
        <v>2.6045999999999996</v>
      </c>
      <c r="I18" s="118">
        <f>'2025 - Ultrasound'!O18</f>
        <v>1.58</v>
      </c>
      <c r="J18" s="116" t="str">
        <f>'2025 - Ultrasound'!R18</f>
        <v>Ch+</v>
      </c>
      <c r="K18" s="116">
        <f>'2025 - Ultrasound'!S18</f>
        <v>4.5</v>
      </c>
      <c r="L18" s="124">
        <f>'2025 - Ultrasound'!T18</f>
        <v>50.680300000000003</v>
      </c>
      <c r="M18" s="122" t="str">
        <f>'2025 - Ultrasound'!U18</f>
        <v>N</v>
      </c>
      <c r="N18" s="119">
        <f>'2025 - Ultrasound'!V18</f>
        <v>382.27</v>
      </c>
      <c r="O18" s="77" t="s">
        <v>88</v>
      </c>
    </row>
    <row r="19" spans="1:15" x14ac:dyDescent="0.25">
      <c r="A19" s="114">
        <f>'2025 - Ultrasound'!A19</f>
        <v>386</v>
      </c>
      <c r="B19" s="115" t="str">
        <f>'2025 - Ultrasound'!B19</f>
        <v>Colter Sandon</v>
      </c>
      <c r="C19" s="115" t="str">
        <f>'2025 - Ultrasound'!C19</f>
        <v>Sandon Cattle</v>
      </c>
      <c r="D19" s="116">
        <f>'2025 - Ultrasound'!F19</f>
        <v>1425</v>
      </c>
      <c r="E19" s="114">
        <f>'2025 - Ultrasound'!H19</f>
        <v>855</v>
      </c>
      <c r="F19" s="117">
        <f>'2025 - Ultrasound'!J19</f>
        <v>0.41</v>
      </c>
      <c r="G19" s="116">
        <f>'2025 - Ultrasound'!L19</f>
        <v>14.53</v>
      </c>
      <c r="H19" s="117">
        <f>'2025 - Ultrasound'!N19</f>
        <v>2.6244000000000014</v>
      </c>
      <c r="I19" s="118">
        <f>'2025 - Ultrasound'!O19</f>
        <v>1.58</v>
      </c>
      <c r="J19" s="116" t="str">
        <f>'2025 - Ultrasound'!R19</f>
        <v>Ch</v>
      </c>
      <c r="K19" s="116">
        <f>'2025 - Ultrasound'!S19</f>
        <v>4.5</v>
      </c>
      <c r="L19" s="124">
        <f>'2025 - Ultrasound'!T19</f>
        <v>50.615900000000011</v>
      </c>
      <c r="M19" s="122" t="str">
        <f>'2025 - Ultrasound'!U19</f>
        <v>N</v>
      </c>
      <c r="N19" s="119">
        <f>'2025 - Ultrasound'!V19</f>
        <v>382.27</v>
      </c>
      <c r="O19" s="77" t="s">
        <v>88</v>
      </c>
    </row>
    <row r="20" spans="1:15" x14ac:dyDescent="0.25">
      <c r="A20" s="114">
        <f>'2025 - Ultrasound'!A20</f>
        <v>440</v>
      </c>
      <c r="B20" s="115" t="str">
        <f>'2025 - Ultrasound'!B20</f>
        <v>Elyse Bengtson</v>
      </c>
      <c r="C20" s="115" t="str">
        <f>'2025 - Ultrasound'!C20</f>
        <v>Elyse Bengtson</v>
      </c>
      <c r="D20" s="116">
        <f>'2025 - Ultrasound'!F20</f>
        <v>1405</v>
      </c>
      <c r="E20" s="114">
        <f>'2025 - Ultrasound'!H20</f>
        <v>843</v>
      </c>
      <c r="F20" s="117">
        <f>'2025 - Ultrasound'!J20</f>
        <v>0.52</v>
      </c>
      <c r="G20" s="116">
        <f>'2025 - Ultrasound'!L20</f>
        <v>14.96</v>
      </c>
      <c r="H20" s="117">
        <f>'2025 - Ultrasound'!N20</f>
        <v>2.7161999999999988</v>
      </c>
      <c r="I20" s="118">
        <f>'2025 - Ultrasound'!O20</f>
        <v>1.58</v>
      </c>
      <c r="J20" s="116" t="str">
        <f>'2025 - Ultrasound'!R20</f>
        <v>Ch+</v>
      </c>
      <c r="K20" s="116">
        <f>'2025 - Ultrasound'!S20</f>
        <v>4.5</v>
      </c>
      <c r="L20" s="124">
        <f>'2025 - Ultrasound'!T20</f>
        <v>50.4099</v>
      </c>
      <c r="M20" s="122" t="str">
        <f>'2025 - Ultrasound'!U20</f>
        <v>N</v>
      </c>
      <c r="N20" s="119">
        <f>'2025 - Ultrasound'!V20</f>
        <v>382.27</v>
      </c>
      <c r="O20" s="77" t="s">
        <v>81</v>
      </c>
    </row>
    <row r="21" spans="1:15" x14ac:dyDescent="0.25">
      <c r="A21" s="114">
        <f>'2025 - Ultrasound'!A21</f>
        <v>229</v>
      </c>
      <c r="B21" s="115" t="str">
        <f>'2025 - Ultrasound'!B21</f>
        <v>Kale Stokes</v>
      </c>
      <c r="C21" s="115" t="str">
        <f>'2025 - Ultrasound'!C21</f>
        <v>Lance Stokes</v>
      </c>
      <c r="D21" s="116">
        <f>'2025 - Ultrasound'!F21</f>
        <v>1565</v>
      </c>
      <c r="E21" s="114">
        <f>'2025 - Ultrasound'!H21</f>
        <v>939</v>
      </c>
      <c r="F21" s="117">
        <f>'2025 - Ultrasound'!J21</f>
        <v>0.64</v>
      </c>
      <c r="G21" s="116">
        <f>'2025 - Ultrasound'!L21</f>
        <v>17.07</v>
      </c>
      <c r="H21" s="117">
        <f>'2025 - Ultrasound'!N21</f>
        <v>2.7057999999999982</v>
      </c>
      <c r="I21" s="118">
        <f>'2025 - Ultrasound'!O21</f>
        <v>1.58</v>
      </c>
      <c r="J21" s="116" t="str">
        <f>'2025 - Ultrasound'!R21</f>
        <v>Ch</v>
      </c>
      <c r="K21" s="116">
        <f>'2025 - Ultrasound'!S21</f>
        <v>4.5</v>
      </c>
      <c r="L21" s="124">
        <f>'2025 - Ultrasound'!T21</f>
        <v>50.384900000000002</v>
      </c>
      <c r="M21" s="122" t="str">
        <f>'2025 - Ultrasound'!U21</f>
        <v>N</v>
      </c>
      <c r="N21" s="119">
        <f>'2025 - Ultrasound'!V21</f>
        <v>382.27</v>
      </c>
      <c r="O21" s="77" t="s">
        <v>88</v>
      </c>
    </row>
    <row r="22" spans="1:15" x14ac:dyDescent="0.25">
      <c r="A22" s="114">
        <f>'2025 - Ultrasound'!A22</f>
        <v>518</v>
      </c>
      <c r="B22" s="115" t="str">
        <f>'2025 - Ultrasound'!B22</f>
        <v>Sadie Cole</v>
      </c>
      <c r="C22" s="115" t="str">
        <f>'2025 - Ultrasound'!C22</f>
        <v>Ed Cole</v>
      </c>
      <c r="D22" s="116">
        <f>'2025 - Ultrasound'!F22</f>
        <v>1475</v>
      </c>
      <c r="E22" s="114">
        <f>'2025 - Ultrasound'!H22</f>
        <v>885</v>
      </c>
      <c r="F22" s="117">
        <f>'2025 - Ultrasound'!J22</f>
        <v>0.49</v>
      </c>
      <c r="G22" s="116">
        <f>'2025 - Ultrasound'!L22</f>
        <v>15.18</v>
      </c>
      <c r="H22" s="117">
        <f>'2025 - Ultrasound'!N22</f>
        <v>2.7303999999999995</v>
      </c>
      <c r="I22" s="118">
        <f>'2025 - Ultrasound'!O22</f>
        <v>1.58</v>
      </c>
      <c r="J22" s="116" t="str">
        <f>'2025 - Ultrasound'!R22</f>
        <v>Ch</v>
      </c>
      <c r="K22" s="116">
        <f>'2025 - Ultrasound'!S22</f>
        <v>4.5</v>
      </c>
      <c r="L22" s="124">
        <f>'2025 - Ultrasound'!T22</f>
        <v>50.355500000000006</v>
      </c>
      <c r="M22" s="122" t="str">
        <f>'2025 - Ultrasound'!U22</f>
        <v>N</v>
      </c>
      <c r="N22" s="119">
        <f>'2025 - Ultrasound'!V22</f>
        <v>382.27</v>
      </c>
      <c r="O22" s="77" t="s">
        <v>88</v>
      </c>
    </row>
    <row r="23" spans="1:15" x14ac:dyDescent="0.25">
      <c r="A23" s="114">
        <f>'2025 - Ultrasound'!A23</f>
        <v>424</v>
      </c>
      <c r="B23" s="115" t="str">
        <f>'2025 - Ultrasound'!B23</f>
        <v>Miles Geer</v>
      </c>
      <c r="C23" s="115" t="str">
        <f>'2025 - Ultrasound'!C23</f>
        <v>Tanner Geer</v>
      </c>
      <c r="D23" s="126">
        <f>'2025 - Ultrasound'!F23</f>
        <v>1165</v>
      </c>
      <c r="E23" s="125">
        <f>'2025 - Ultrasound'!H23</f>
        <v>699</v>
      </c>
      <c r="F23" s="117">
        <f>'2025 - Ultrasound'!J23</f>
        <v>0.65</v>
      </c>
      <c r="G23" s="116">
        <f>'2025 - Ultrasound'!L23</f>
        <v>14.06</v>
      </c>
      <c r="H23" s="117">
        <f>'2025 - Ultrasound'!N23</f>
        <v>2.782</v>
      </c>
      <c r="I23" s="118">
        <f>'2025 - Ultrasound'!O23</f>
        <v>1.58</v>
      </c>
      <c r="J23" s="116" t="str">
        <f>'2025 - Ultrasound'!R23</f>
        <v>Ch+</v>
      </c>
      <c r="K23" s="116">
        <f>'2025 - Ultrasound'!S23</f>
        <v>4.5</v>
      </c>
      <c r="L23" s="124">
        <f>'2025 - Ultrasound'!T23</f>
        <v>50.331700000000005</v>
      </c>
      <c r="M23" s="122" t="str">
        <f>'2025 - Ultrasound'!U23</f>
        <v>N</v>
      </c>
      <c r="N23" s="119">
        <f>'2025 - Ultrasound'!V23</f>
        <v>382.27</v>
      </c>
      <c r="O23" s="77" t="s">
        <v>92</v>
      </c>
    </row>
    <row r="24" spans="1:15" x14ac:dyDescent="0.25">
      <c r="A24" s="114">
        <f>'2025 - Ultrasound'!A24</f>
        <v>433</v>
      </c>
      <c r="B24" s="115" t="str">
        <f>'2025 - Ultrasound'!B24</f>
        <v>Olivia Bradley</v>
      </c>
      <c r="C24" s="115" t="str">
        <f>'2025 - Ultrasound'!C24</f>
        <v>Bradley Ranch</v>
      </c>
      <c r="D24" s="116">
        <f>'2025 - Ultrasound'!F24</f>
        <v>1310</v>
      </c>
      <c r="E24" s="114">
        <f>'2025 - Ultrasound'!H24</f>
        <v>786</v>
      </c>
      <c r="F24" s="117">
        <f>'2025 - Ultrasound'!J24</f>
        <v>0.41</v>
      </c>
      <c r="G24" s="116">
        <f>'2025 - Ultrasound'!L24</f>
        <v>13.27</v>
      </c>
      <c r="H24" s="117">
        <f>'2025 - Ultrasound'!N24</f>
        <v>2.7654000000000014</v>
      </c>
      <c r="I24" s="118">
        <f>'2025 - Ultrasound'!O24</f>
        <v>1.58</v>
      </c>
      <c r="J24" s="116" t="str">
        <f>'2025 - Ultrasound'!R24</f>
        <v>Ch+</v>
      </c>
      <c r="K24" s="116">
        <f>'2025 - Ultrasound'!S24</f>
        <v>4.5</v>
      </c>
      <c r="L24" s="124">
        <f>'2025 - Ultrasound'!T24</f>
        <v>50.325200000000009</v>
      </c>
      <c r="M24" s="122" t="str">
        <f>'2025 - Ultrasound'!U24</f>
        <v>N</v>
      </c>
      <c r="N24" s="119">
        <f>'2025 - Ultrasound'!V24</f>
        <v>382.27</v>
      </c>
      <c r="O24" s="77" t="s">
        <v>88</v>
      </c>
    </row>
    <row r="25" spans="1:15" x14ac:dyDescent="0.25">
      <c r="A25" s="114">
        <f>'2025 - Ultrasound'!A25</f>
        <v>515</v>
      </c>
      <c r="B25" s="115" t="str">
        <f>'2025 - Ultrasound'!B25</f>
        <v>Jaxon Buffington</v>
      </c>
      <c r="C25" s="115" t="str">
        <f>'2025 - Ultrasound'!C25</f>
        <v>Casey Buffington</v>
      </c>
      <c r="D25" s="116">
        <f>'2025 - Ultrasound'!F25</f>
        <v>1420</v>
      </c>
      <c r="E25" s="114">
        <f>'2025 - Ultrasound'!H25</f>
        <v>852</v>
      </c>
      <c r="F25" s="117">
        <f>'2025 - Ultrasound'!J25</f>
        <v>0.64</v>
      </c>
      <c r="G25" s="116">
        <f>'2025 - Ultrasound'!L25</f>
        <v>15.29</v>
      </c>
      <c r="H25" s="117">
        <f>'2025 - Ultrasound'!N25</f>
        <v>2.9447999999999999</v>
      </c>
      <c r="I25" s="118">
        <f>'2025 - Ultrasound'!O25</f>
        <v>1.58</v>
      </c>
      <c r="J25" s="116" t="str">
        <f>'2025 - Ultrasound'!R25</f>
        <v>Ch</v>
      </c>
      <c r="K25" s="116">
        <f>'2025 - Ultrasound'!S25</f>
        <v>4.5</v>
      </c>
      <c r="L25" s="124">
        <f>'2025 - Ultrasound'!T25</f>
        <v>49.876800000000003</v>
      </c>
      <c r="M25" s="122" t="str">
        <f>'2025 - Ultrasound'!U25</f>
        <v>N</v>
      </c>
      <c r="N25" s="119">
        <f>'2025 - Ultrasound'!V25</f>
        <v>382.27</v>
      </c>
      <c r="O25" s="77" t="s">
        <v>88</v>
      </c>
    </row>
    <row r="26" spans="1:15" x14ac:dyDescent="0.25">
      <c r="A26" s="114">
        <f>'2025 - Ultrasound'!A26</f>
        <v>235</v>
      </c>
      <c r="B26" s="115" t="str">
        <f>'2025 - Ultrasound'!B26</f>
        <v>Alyson Leach</v>
      </c>
      <c r="C26" s="115" t="str">
        <f>'2025 - Ultrasound'!C26</f>
        <v>Jess &amp; Stefanie Leach</v>
      </c>
      <c r="D26" s="116">
        <f>'2025 - Ultrasound'!F26</f>
        <v>1390</v>
      </c>
      <c r="E26" s="114">
        <f>'2025 - Ultrasound'!H26</f>
        <v>834</v>
      </c>
      <c r="F26" s="117">
        <f>'2025 - Ultrasound'!J26</f>
        <v>0.63</v>
      </c>
      <c r="G26" s="116">
        <f>'2025 - Ultrasound'!L26</f>
        <v>14.95</v>
      </c>
      <c r="H26" s="117">
        <f>'2025 - Ultrasound'!N26</f>
        <v>2.9602000000000004</v>
      </c>
      <c r="I26" s="118">
        <f>'2025 - Ultrasound'!O26</f>
        <v>1.58</v>
      </c>
      <c r="J26" s="116" t="str">
        <f>'2025 - Ultrasound'!R26</f>
        <v>Ch</v>
      </c>
      <c r="K26" s="116">
        <f>'2025 - Ultrasound'!S26</f>
        <v>4.5</v>
      </c>
      <c r="L26" s="124">
        <f>'2025 - Ultrasound'!T26</f>
        <v>49.850400000000008</v>
      </c>
      <c r="M26" s="122" t="str">
        <f>'2025 - Ultrasound'!U26</f>
        <v>N</v>
      </c>
      <c r="N26" s="119">
        <f>'2025 - Ultrasound'!V26</f>
        <v>382.27</v>
      </c>
      <c r="O26" s="77" t="s">
        <v>88</v>
      </c>
    </row>
    <row r="27" spans="1:15" x14ac:dyDescent="0.25">
      <c r="A27" s="114">
        <f>'2025 - Ultrasound'!A27</f>
        <v>396</v>
      </c>
      <c r="B27" s="115" t="str">
        <f>'2025 - Ultrasound'!B27</f>
        <v>Ty Parsons</v>
      </c>
      <c r="C27" s="115" t="str">
        <f>'2025 - Ultrasound'!C27</f>
        <v>Parsons</v>
      </c>
      <c r="D27" s="116">
        <f>'2025 - Ultrasound'!F27</f>
        <v>1380</v>
      </c>
      <c r="E27" s="114">
        <f>'2025 - Ultrasound'!H27</f>
        <v>828</v>
      </c>
      <c r="F27" s="117">
        <f>'2025 - Ultrasound'!J27</f>
        <v>0.51</v>
      </c>
      <c r="G27" s="116">
        <f>'2025 - Ultrasound'!L27</f>
        <v>13.81</v>
      </c>
      <c r="H27" s="117">
        <f>'2025 - Ultrasound'!N27</f>
        <v>3.0022000000000002</v>
      </c>
      <c r="I27" s="118">
        <f>'2025 - Ultrasound'!O27</f>
        <v>0</v>
      </c>
      <c r="J27" s="116" t="str">
        <f>'2025 - Ultrasound'!R27</f>
        <v>Ch+</v>
      </c>
      <c r="K27" s="116">
        <f>'2025 - Ultrasound'!S27</f>
        <v>4.5</v>
      </c>
      <c r="L27" s="124">
        <f>'2025 - Ultrasound'!T27</f>
        <v>49.7562</v>
      </c>
      <c r="M27" s="122" t="str">
        <f>'2025 - Ultrasound'!U27</f>
        <v>N</v>
      </c>
      <c r="N27" s="119">
        <f>'2025 - Ultrasound'!V27</f>
        <v>380.69</v>
      </c>
      <c r="O27" s="77" t="s">
        <v>88</v>
      </c>
    </row>
    <row r="28" spans="1:15" x14ac:dyDescent="0.25">
      <c r="A28" s="114">
        <f>'2025 - Ultrasound'!A28</f>
        <v>226</v>
      </c>
      <c r="B28" s="115" t="str">
        <f>'2025 - Ultrasound'!B28</f>
        <v>Madalyne Stokes</v>
      </c>
      <c r="C28" s="115" t="str">
        <f>'2025 - Ultrasound'!C28</f>
        <v>Lance Stokes</v>
      </c>
      <c r="D28" s="116">
        <f>'2025 - Ultrasound'!F28</f>
        <v>1525</v>
      </c>
      <c r="E28" s="114">
        <f>'2025 - Ultrasound'!H28</f>
        <v>915</v>
      </c>
      <c r="F28" s="117">
        <f>'2025 - Ultrasound'!J28</f>
        <v>0.64</v>
      </c>
      <c r="G28" s="116">
        <f>'2025 - Ultrasound'!L28</f>
        <v>14.86</v>
      </c>
      <c r="H28" s="117">
        <f>'2025 - Ultrasound'!N28</f>
        <v>3.3217999999999996</v>
      </c>
      <c r="I28" s="118">
        <f>'2025 - Ultrasound'!O28</f>
        <v>0</v>
      </c>
      <c r="J28" s="116" t="str">
        <f>'2025 - Ultrasound'!R28</f>
        <v>Ch</v>
      </c>
      <c r="K28" s="116">
        <f>'2025 - Ultrasound'!S28</f>
        <v>4.5</v>
      </c>
      <c r="L28" s="124">
        <f>'2025 - Ultrasound'!T28</f>
        <v>48.97270000000001</v>
      </c>
      <c r="M28" s="122" t="str">
        <f>'2025 - Ultrasound'!U28</f>
        <v>N</v>
      </c>
      <c r="N28" s="119">
        <f>'2025 - Ultrasound'!V28</f>
        <v>380.69</v>
      </c>
      <c r="O28" s="77" t="s">
        <v>88</v>
      </c>
    </row>
    <row r="29" spans="1:15" x14ac:dyDescent="0.25">
      <c r="A29" s="114">
        <f>'2025 - Ultrasound'!A29</f>
        <v>446</v>
      </c>
      <c r="B29" s="115" t="str">
        <f>'2025 - Ultrasound'!B29</f>
        <v>Ray Dagel</v>
      </c>
      <c r="C29" s="115" t="str">
        <f>'2025 - Ultrasound'!C29</f>
        <v xml:space="preserve">Laverdure Livestock </v>
      </c>
      <c r="D29" s="116">
        <f>'2025 - Ultrasound'!F29</f>
        <v>1450</v>
      </c>
      <c r="E29" s="114">
        <f>'2025 - Ultrasound'!H29</f>
        <v>870</v>
      </c>
      <c r="F29" s="117">
        <f>'2025 - Ultrasound'!J29</f>
        <v>0.62</v>
      </c>
      <c r="G29" s="116">
        <f>'2025 - Ultrasound'!L29</f>
        <v>14.1</v>
      </c>
      <c r="H29" s="117">
        <f>'2025 - Ultrasound'!N29</f>
        <v>3.3440000000000003</v>
      </c>
      <c r="I29" s="118">
        <f>'2025 - Ultrasound'!O29</f>
        <v>0</v>
      </c>
      <c r="J29" s="116" t="str">
        <f>'2025 - Ultrasound'!R29</f>
        <v>Ch</v>
      </c>
      <c r="K29" s="116">
        <f>'2025 - Ultrasound'!S29</f>
        <v>4.5</v>
      </c>
      <c r="L29" s="124">
        <f>'2025 - Ultrasound'!T29</f>
        <v>48.944400000000002</v>
      </c>
      <c r="M29" s="122" t="str">
        <f>'2025 - Ultrasound'!U29</f>
        <v>N</v>
      </c>
      <c r="N29" s="119">
        <f>'2025 - Ultrasound'!V29</f>
        <v>380.69</v>
      </c>
      <c r="O29" s="77" t="s">
        <v>92</v>
      </c>
    </row>
    <row r="30" spans="1:15" x14ac:dyDescent="0.25">
      <c r="A30" s="114">
        <f>'2025 - Ultrasound'!A30</f>
        <v>201</v>
      </c>
      <c r="B30" s="115" t="str">
        <f>'2025 - Ultrasound'!B30</f>
        <v>Chantz Connelly</v>
      </c>
      <c r="C30" s="115" t="str">
        <f>'2025 - Ultrasound'!C30</f>
        <v>Connelly Angus</v>
      </c>
      <c r="D30" s="116">
        <f>'2025 - Ultrasound'!F30</f>
        <v>1345</v>
      </c>
      <c r="E30" s="114">
        <f>'2025 - Ultrasound'!H30</f>
        <v>807</v>
      </c>
      <c r="F30" s="117">
        <f>'2025 - Ultrasound'!J30</f>
        <v>0.59</v>
      </c>
      <c r="G30" s="116">
        <f>'2025 - Ultrasound'!L30</f>
        <v>12.88</v>
      </c>
      <c r="H30" s="117">
        <f>'2025 - Ultrasound'!N30</f>
        <v>3.42</v>
      </c>
      <c r="I30" s="118">
        <f>'2025 - Ultrasound'!O30</f>
        <v>0</v>
      </c>
      <c r="J30" s="116" t="str">
        <f>'2025 - Ultrasound'!R30</f>
        <v>Ch+</v>
      </c>
      <c r="K30" s="116">
        <f>'2025 - Ultrasound'!S30</f>
        <v>4.5</v>
      </c>
      <c r="L30" s="124">
        <f>'2025 - Ultrasound'!T30</f>
        <v>48.800899999999999</v>
      </c>
      <c r="M30" s="122" t="str">
        <f>'2025 - Ultrasound'!U30</f>
        <v>N</v>
      </c>
      <c r="N30" s="119">
        <f>'2025 - Ultrasound'!V30</f>
        <v>380.69</v>
      </c>
      <c r="O30" s="77" t="s">
        <v>88</v>
      </c>
    </row>
    <row r="31" spans="1:15" x14ac:dyDescent="0.25">
      <c r="A31" s="114">
        <f>'2025 - Ultrasound'!A31</f>
        <v>431</v>
      </c>
      <c r="B31" s="115" t="str">
        <f>'2025 - Ultrasound'!B31</f>
        <v>Beretta Winkowitsch</v>
      </c>
      <c r="C31" s="115" t="str">
        <f>'2025 - Ultrasound'!C31</f>
        <v>Ryan &amp; Leanne Winkowitsch</v>
      </c>
      <c r="D31" s="116">
        <f>'2025 - Ultrasound'!F31</f>
        <v>1205</v>
      </c>
      <c r="E31" s="114">
        <f>'2025 - Ultrasound'!H31</f>
        <v>723</v>
      </c>
      <c r="F31" s="117">
        <f>'2025 - Ultrasound'!J31</f>
        <v>0.31</v>
      </c>
      <c r="G31" s="116">
        <f>'2025 - Ultrasound'!L31</f>
        <v>16.329999999999998</v>
      </c>
      <c r="H31" s="117">
        <f>'2025 - Ultrasound'!N31</f>
        <v>1.2968000000000002</v>
      </c>
      <c r="I31" s="118">
        <f>'2025 - Ultrasound'!O31</f>
        <v>3.35</v>
      </c>
      <c r="J31" s="122" t="str">
        <f>'2025 - Ultrasound'!R31</f>
        <v>Ch-</v>
      </c>
      <c r="K31" s="116">
        <f>'2025 - Ultrasound'!S31</f>
        <v>0</v>
      </c>
      <c r="L31" s="117">
        <f>'2025 - Ultrasound'!T31</f>
        <v>53.753500000000003</v>
      </c>
      <c r="M31" s="122" t="str">
        <f>'2025 - Ultrasound'!U31</f>
        <v>N</v>
      </c>
      <c r="N31" s="119">
        <f>'2025 - Ultrasound'!V31</f>
        <v>379.54</v>
      </c>
      <c r="O31" s="77" t="s">
        <v>92</v>
      </c>
    </row>
    <row r="32" spans="1:15" x14ac:dyDescent="0.25">
      <c r="A32" s="114">
        <f>'2025 - Ultrasound'!A32</f>
        <v>394</v>
      </c>
      <c r="B32" s="115" t="str">
        <f>'2025 - Ultrasound'!B32</f>
        <v>Regan Torgerson</v>
      </c>
      <c r="C32" s="115" t="str">
        <f>'2025 - Ultrasound'!C32</f>
        <v>Butch &amp; Doreen Gillespie</v>
      </c>
      <c r="D32" s="116">
        <f>'2025 - Ultrasound'!F32</f>
        <v>1260</v>
      </c>
      <c r="E32" s="114">
        <f>'2025 - Ultrasound'!H32</f>
        <v>756</v>
      </c>
      <c r="F32" s="117">
        <f>'2025 - Ultrasound'!J32</f>
        <v>0.34</v>
      </c>
      <c r="G32" s="116">
        <f>'2025 - Ultrasound'!L32</f>
        <v>16.23</v>
      </c>
      <c r="H32" s="117">
        <f>'2025 - Ultrasound'!N32</f>
        <v>1.5291999999999994</v>
      </c>
      <c r="I32" s="118">
        <f>'2025 - Ultrasound'!O32</f>
        <v>3.35</v>
      </c>
      <c r="J32" s="122" t="str">
        <f>'2025 - Ultrasound'!R32</f>
        <v>Ch-</v>
      </c>
      <c r="K32" s="116">
        <f>'2025 - Ultrasound'!S32</f>
        <v>0</v>
      </c>
      <c r="L32" s="117">
        <f>'2025 - Ultrasound'!T32</f>
        <v>53.199199999999998</v>
      </c>
      <c r="M32" s="122" t="str">
        <f>'2025 - Ultrasound'!U32</f>
        <v>N</v>
      </c>
      <c r="N32" s="119">
        <f>'2025 - Ultrasound'!V32</f>
        <v>379.54</v>
      </c>
      <c r="O32" s="77" t="s">
        <v>88</v>
      </c>
    </row>
    <row r="33" spans="1:15" x14ac:dyDescent="0.25">
      <c r="A33" s="114">
        <f>'2025 - Ultrasound'!A33</f>
        <v>517</v>
      </c>
      <c r="B33" s="115" t="str">
        <f>'2025 - Ultrasound'!B33</f>
        <v>Osten Cole</v>
      </c>
      <c r="C33" s="115" t="str">
        <f>'2025 - Ultrasound'!C33</f>
        <v>Ed Cole</v>
      </c>
      <c r="D33" s="116">
        <f>'2025 - Ultrasound'!F33</f>
        <v>1365</v>
      </c>
      <c r="E33" s="114">
        <f>'2025 - Ultrasound'!H33</f>
        <v>819</v>
      </c>
      <c r="F33" s="117">
        <f>'2025 - Ultrasound'!J33</f>
        <v>0.33</v>
      </c>
      <c r="G33" s="116">
        <f>'2025 - Ultrasound'!L33</f>
        <v>16.66</v>
      </c>
      <c r="H33" s="117">
        <f>'2025 - Ultrasound'!N33</f>
        <v>1.6060000000000008</v>
      </c>
      <c r="I33" s="118">
        <f>'2025 - Ultrasound'!O33</f>
        <v>3.35</v>
      </c>
      <c r="J33" s="122" t="str">
        <f>'2025 - Ultrasound'!R33</f>
        <v>Ch-</v>
      </c>
      <c r="K33" s="116">
        <f>'2025 - Ultrasound'!S33</f>
        <v>0</v>
      </c>
      <c r="L33" s="117">
        <f>'2025 - Ultrasound'!T33</f>
        <v>52.9893</v>
      </c>
      <c r="M33" s="122" t="str">
        <f>'2025 - Ultrasound'!U33</f>
        <v>N</v>
      </c>
      <c r="N33" s="119">
        <f>'2025 - Ultrasound'!V33</f>
        <v>379.54</v>
      </c>
      <c r="O33" s="77" t="s">
        <v>88</v>
      </c>
    </row>
    <row r="34" spans="1:15" x14ac:dyDescent="0.25">
      <c r="A34" s="114">
        <f>'2025 - Ultrasound'!A34</f>
        <v>435</v>
      </c>
      <c r="B34" s="115" t="str">
        <f>'2025 - Ultrasound'!B34</f>
        <v>Destini Anderson</v>
      </c>
      <c r="C34" s="115" t="str">
        <f>'2025 - Ultrasound'!C34</f>
        <v>Coalter Littrell</v>
      </c>
      <c r="D34" s="116">
        <f>'2025 - Ultrasound'!F34</f>
        <v>1410</v>
      </c>
      <c r="E34" s="114">
        <f>'2025 - Ultrasound'!H34</f>
        <v>846</v>
      </c>
      <c r="F34" s="117">
        <f>'2025 - Ultrasound'!J34</f>
        <v>0.41</v>
      </c>
      <c r="G34" s="116">
        <f>'2025 - Ultrasound'!L34</f>
        <v>17.48</v>
      </c>
      <c r="H34" s="117">
        <f>'2025 - Ultrasound'!N34</f>
        <v>1.6462000000000003</v>
      </c>
      <c r="I34" s="118">
        <f>'2025 - Ultrasound'!O34</f>
        <v>3.35</v>
      </c>
      <c r="J34" s="122" t="str">
        <f>'2025 - Ultrasound'!R34</f>
        <v>Ch-</v>
      </c>
      <c r="K34" s="116">
        <f>'2025 - Ultrasound'!S34</f>
        <v>0</v>
      </c>
      <c r="L34" s="117">
        <f>'2025 - Ultrasound'!T34</f>
        <v>52.882600000000004</v>
      </c>
      <c r="M34" s="122" t="str">
        <f>'2025 - Ultrasound'!U34</f>
        <v>N</v>
      </c>
      <c r="N34" s="119">
        <f>'2025 - Ultrasound'!V34</f>
        <v>379.54</v>
      </c>
      <c r="O34" s="77" t="s">
        <v>81</v>
      </c>
    </row>
    <row r="35" spans="1:15" x14ac:dyDescent="0.25">
      <c r="A35" s="114">
        <f>'2025 - Ultrasound'!A35</f>
        <v>390</v>
      </c>
      <c r="B35" s="115" t="str">
        <f>'2025 - Ultrasound'!B35</f>
        <v>Corin Scarborough</v>
      </c>
      <c r="C35" s="115" t="str">
        <f>'2025 - Ultrasound'!C35</f>
        <v>4C</v>
      </c>
      <c r="D35" s="116">
        <f>'2025 - Ultrasound'!F35</f>
        <v>1320</v>
      </c>
      <c r="E35" s="114">
        <f>'2025 - Ultrasound'!H35</f>
        <v>792</v>
      </c>
      <c r="F35" s="117">
        <f>'2025 - Ultrasound'!J35</f>
        <v>0.37</v>
      </c>
      <c r="G35" s="116">
        <f>'2025 - Ultrasound'!L35</f>
        <v>16.02</v>
      </c>
      <c r="H35" s="117">
        <f>'2025 - Ultrasound'!N35</f>
        <v>1.8081999999999994</v>
      </c>
      <c r="I35" s="118">
        <f>'2025 - Ultrasound'!O35</f>
        <v>3.35</v>
      </c>
      <c r="J35" s="122" t="str">
        <f>'2025 - Ultrasound'!R35</f>
        <v>Ch-</v>
      </c>
      <c r="K35" s="116">
        <f>'2025 - Ultrasound'!S35</f>
        <v>0</v>
      </c>
      <c r="L35" s="117">
        <f>'2025 - Ultrasound'!T35</f>
        <v>52.535600000000002</v>
      </c>
      <c r="M35" s="122" t="str">
        <f>'2025 - Ultrasound'!U35</f>
        <v>N</v>
      </c>
      <c r="N35" s="119">
        <f>'2025 - Ultrasound'!V35</f>
        <v>379.54</v>
      </c>
      <c r="O35" s="77" t="s">
        <v>88</v>
      </c>
    </row>
    <row r="36" spans="1:15" x14ac:dyDescent="0.25">
      <c r="A36" s="114">
        <f>'2025 - Ultrasound'!A36</f>
        <v>445</v>
      </c>
      <c r="B36" s="115" t="str">
        <f>'2025 - Ultrasound'!B36</f>
        <v>Janae Roberts</v>
      </c>
      <c r="C36" s="115" t="str">
        <f>'2025 - Ultrasound'!C36</f>
        <v>Chris &amp; Lacy Roberts</v>
      </c>
      <c r="D36" s="116">
        <f>'2025 - Ultrasound'!F36</f>
        <v>1265</v>
      </c>
      <c r="E36" s="114">
        <f>'2025 - Ultrasound'!H36</f>
        <v>759</v>
      </c>
      <c r="F36" s="117">
        <f>'2025 - Ultrasound'!J36</f>
        <v>0.4</v>
      </c>
      <c r="G36" s="116">
        <f>'2025 - Ultrasound'!L36</f>
        <v>15.8</v>
      </c>
      <c r="H36" s="117">
        <f>'2025 - Ultrasound'!N36</f>
        <v>1.8281999999999998</v>
      </c>
      <c r="I36" s="118">
        <f>'2025 - Ultrasound'!O36</f>
        <v>3.35</v>
      </c>
      <c r="J36" s="122" t="str">
        <f>'2025 - Ultrasound'!R36</f>
        <v>Ch-</v>
      </c>
      <c r="K36" s="116">
        <f>'2025 - Ultrasound'!S36</f>
        <v>0</v>
      </c>
      <c r="L36" s="117">
        <f>'2025 - Ultrasound'!T36</f>
        <v>52.506300000000003</v>
      </c>
      <c r="M36" s="122" t="str">
        <f>'2025 - Ultrasound'!U36</f>
        <v>N</v>
      </c>
      <c r="N36" s="119">
        <f>'2025 - Ultrasound'!V36</f>
        <v>379.54</v>
      </c>
      <c r="O36" s="77" t="s">
        <v>88</v>
      </c>
    </row>
    <row r="37" spans="1:15" x14ac:dyDescent="0.25">
      <c r="A37" s="114">
        <f>'2025 - Ultrasound'!A37</f>
        <v>521</v>
      </c>
      <c r="B37" s="115" t="str">
        <f>'2025 - Ultrasound'!B37</f>
        <v>Hannah Kultgen</v>
      </c>
      <c r="C37" s="115" t="str">
        <f>'2025 - Ultrasound'!C37</f>
        <v>Broken Mountains</v>
      </c>
      <c r="D37" s="116">
        <f>'2025 - Ultrasound'!F37</f>
        <v>1300</v>
      </c>
      <c r="E37" s="114">
        <f>'2025 - Ultrasound'!H37</f>
        <v>780</v>
      </c>
      <c r="F37" s="117">
        <f>'2025 - Ultrasound'!J37</f>
        <v>0.45</v>
      </c>
      <c r="G37" s="116">
        <f>'2025 - Ultrasound'!L37</f>
        <v>16.329999999999998</v>
      </c>
      <c r="H37" s="117">
        <f>'2025 - Ultrasound'!N37</f>
        <v>1.8634000000000013</v>
      </c>
      <c r="I37" s="118">
        <f>'2025 - Ultrasound'!O37</f>
        <v>3.35</v>
      </c>
      <c r="J37" s="122" t="str">
        <f>'2025 - Ultrasound'!R37</f>
        <v>Ch-</v>
      </c>
      <c r="K37" s="116">
        <f>'2025 - Ultrasound'!S37</f>
        <v>0</v>
      </c>
      <c r="L37" s="117">
        <f>'2025 - Ultrasound'!T37</f>
        <v>52.414200000000008</v>
      </c>
      <c r="M37" s="122" t="str">
        <f>'2025 - Ultrasound'!U37</f>
        <v>N</v>
      </c>
      <c r="N37" s="119">
        <f>'2025 - Ultrasound'!V37</f>
        <v>379.54</v>
      </c>
      <c r="O37" s="77" t="s">
        <v>88</v>
      </c>
    </row>
    <row r="38" spans="1:15" x14ac:dyDescent="0.25">
      <c r="A38" s="114">
        <f>'2025 - Ultrasound'!A38</f>
        <v>384</v>
      </c>
      <c r="B38" s="115" t="str">
        <f>'2025 - Ultrasound'!B38</f>
        <v>Jagger Flesch</v>
      </c>
      <c r="C38" s="115" t="str">
        <f>'2025 - Ultrasound'!C38</f>
        <v>Jagger Flesch</v>
      </c>
      <c r="D38" s="116">
        <f>'2025 - Ultrasound'!F38</f>
        <v>1350</v>
      </c>
      <c r="E38" s="114">
        <f>'2025 - Ultrasound'!H38</f>
        <v>810</v>
      </c>
      <c r="F38" s="117">
        <f>'2025 - Ultrasound'!J38</f>
        <v>0.53</v>
      </c>
      <c r="G38" s="116">
        <f>'2025 - Ultrasound'!L38</f>
        <v>17.309999999999999</v>
      </c>
      <c r="H38" s="117">
        <f>'2025 - Ultrasound'!N38</f>
        <v>1.8638000000000003</v>
      </c>
      <c r="I38" s="118">
        <f>'2025 - Ultrasound'!O38</f>
        <v>3.35</v>
      </c>
      <c r="J38" s="122" t="str">
        <f>'2025 - Ultrasound'!R38</f>
        <v>Ch-</v>
      </c>
      <c r="K38" s="116">
        <f>'2025 - Ultrasound'!S38</f>
        <v>0</v>
      </c>
      <c r="L38" s="117">
        <f>'2025 - Ultrasound'!T38</f>
        <v>52.397999999999996</v>
      </c>
      <c r="M38" s="122" t="str">
        <f>'2025 - Ultrasound'!U38</f>
        <v>N</v>
      </c>
      <c r="N38" s="119">
        <f>'2025 - Ultrasound'!V38</f>
        <v>379.54</v>
      </c>
      <c r="O38" s="77" t="s">
        <v>88</v>
      </c>
    </row>
    <row r="39" spans="1:15" x14ac:dyDescent="0.25">
      <c r="A39" s="114">
        <f>'2025 - Ultrasound'!A39</f>
        <v>438</v>
      </c>
      <c r="B39" s="115" t="str">
        <f>'2025 - Ultrasound'!B39</f>
        <v>Colt Laverdure</v>
      </c>
      <c r="C39" s="115" t="str">
        <f>'2025 - Ultrasound'!C39</f>
        <v xml:space="preserve">Laverdure Livestock </v>
      </c>
      <c r="D39" s="116">
        <f>'2025 - Ultrasound'!F39</f>
        <v>1390</v>
      </c>
      <c r="E39" s="114">
        <f>'2025 - Ultrasound'!H39</f>
        <v>834</v>
      </c>
      <c r="F39" s="117">
        <f>'2025 - Ultrasound'!J39</f>
        <v>0.42</v>
      </c>
      <c r="G39" s="116">
        <f>'2025 - Ultrasound'!L39</f>
        <v>16.46</v>
      </c>
      <c r="H39" s="117">
        <f>'2025 - Ultrasound'!N39</f>
        <v>1.9519999999999991</v>
      </c>
      <c r="I39" s="118">
        <f>'2025 - Ultrasound'!O39</f>
        <v>3.35</v>
      </c>
      <c r="J39" s="122" t="str">
        <f>'2025 - Ultrasound'!R39</f>
        <v>Ch-</v>
      </c>
      <c r="K39" s="116">
        <f>'2025 - Ultrasound'!S39</f>
        <v>0</v>
      </c>
      <c r="L39" s="117">
        <f>'2025 - Ultrasound'!T39</f>
        <v>52.181600000000003</v>
      </c>
      <c r="M39" s="122" t="str">
        <f>'2025 - Ultrasound'!U39</f>
        <v>N</v>
      </c>
      <c r="N39" s="119">
        <f>'2025 - Ultrasound'!V39</f>
        <v>379.54</v>
      </c>
      <c r="O39" s="77" t="s">
        <v>88</v>
      </c>
    </row>
    <row r="40" spans="1:15" x14ac:dyDescent="0.25">
      <c r="A40" s="114">
        <f>'2025 - Ultrasound'!A40</f>
        <v>237</v>
      </c>
      <c r="B40" s="115" t="str">
        <f>'2025 - Ultrasound'!B40</f>
        <v>Makenzie Kujava</v>
      </c>
      <c r="C40" s="115" t="str">
        <f>'2025 - Ultrasound'!C40</f>
        <v>Curry Cattle Co.</v>
      </c>
      <c r="D40" s="116">
        <f>'2025 - Ultrasound'!F40</f>
        <v>1230</v>
      </c>
      <c r="E40" s="114">
        <f>'2025 - Ultrasound'!H40</f>
        <v>738</v>
      </c>
      <c r="F40" s="117">
        <f>'2025 - Ultrasound'!J40</f>
        <v>0.42</v>
      </c>
      <c r="G40" s="116">
        <f>'2025 - Ultrasound'!L40</f>
        <v>14.52</v>
      </c>
      <c r="H40" s="117">
        <f>'2025 - Ultrasound'!N40</f>
        <v>2.2080000000000002</v>
      </c>
      <c r="I40" s="118">
        <f>'2025 - Ultrasound'!O40</f>
        <v>1.58</v>
      </c>
      <c r="J40" s="122" t="str">
        <f>'2025 - Ultrasound'!R40</f>
        <v>Ch-</v>
      </c>
      <c r="K40" s="116">
        <f>'2025 - Ultrasound'!S40</f>
        <v>0</v>
      </c>
      <c r="L40" s="117">
        <f>'2025 - Ultrasound'!T40</f>
        <v>51.638800000000003</v>
      </c>
      <c r="M40" s="122" t="str">
        <f>'2025 - Ultrasound'!U40</f>
        <v>N</v>
      </c>
      <c r="N40" s="119">
        <f>'2025 - Ultrasound'!V40</f>
        <v>377.77</v>
      </c>
      <c r="O40" s="77" t="s">
        <v>92</v>
      </c>
    </row>
    <row r="41" spans="1:15" x14ac:dyDescent="0.25">
      <c r="A41" s="114">
        <f>'2025 - Ultrasound'!A41</f>
        <v>239</v>
      </c>
      <c r="B41" s="115" t="str">
        <f>'2025 - Ultrasound'!B41</f>
        <v>Taylor Curry</v>
      </c>
      <c r="C41" s="115" t="str">
        <f>'2025 - Ultrasound'!C41</f>
        <v>Curry Cattle Co.</v>
      </c>
      <c r="D41" s="116">
        <f>'2025 - Ultrasound'!F41</f>
        <v>1335</v>
      </c>
      <c r="E41" s="114">
        <f>'2025 - Ultrasound'!H41</f>
        <v>801</v>
      </c>
      <c r="F41" s="117">
        <f>'2025 - Ultrasound'!J41</f>
        <v>0.42</v>
      </c>
      <c r="G41" s="116">
        <f>'2025 - Ultrasound'!L41</f>
        <v>15.15</v>
      </c>
      <c r="H41" s="117">
        <f>'2025 - Ultrasound'!N41</f>
        <v>2.2458</v>
      </c>
      <c r="I41" s="118">
        <f>'2025 - Ultrasound'!O41</f>
        <v>1.58</v>
      </c>
      <c r="J41" s="122" t="str">
        <f>'2025 - Ultrasound'!R41</f>
        <v>Ch-</v>
      </c>
      <c r="K41" s="116">
        <f>'2025 - Ultrasound'!S41</f>
        <v>0</v>
      </c>
      <c r="L41" s="117">
        <f>'2025 - Ultrasound'!T41</f>
        <v>51.519100000000002</v>
      </c>
      <c r="M41" s="122" t="str">
        <f>'2025 - Ultrasound'!U41</f>
        <v>N</v>
      </c>
      <c r="N41" s="119">
        <f>'2025 - Ultrasound'!V41</f>
        <v>377.77</v>
      </c>
      <c r="O41" s="77" t="s">
        <v>81</v>
      </c>
    </row>
    <row r="42" spans="1:15" x14ac:dyDescent="0.25">
      <c r="A42" s="114">
        <f>'2025 - Ultrasound'!A42</f>
        <v>426</v>
      </c>
      <c r="B42" s="115" t="str">
        <f>'2025 - Ultrasound'!B42</f>
        <v>Alex Wahl</v>
      </c>
      <c r="C42" s="115" t="str">
        <f>'2025 - Ultrasound'!C42</f>
        <v>Wahl Farms</v>
      </c>
      <c r="D42" s="116">
        <f>'2025 - Ultrasound'!F42</f>
        <v>1280</v>
      </c>
      <c r="E42" s="114">
        <f>'2025 - Ultrasound'!H42</f>
        <v>768</v>
      </c>
      <c r="F42" s="117">
        <f>'2025 - Ultrasound'!J42</f>
        <v>0.46</v>
      </c>
      <c r="G42" s="116">
        <f>'2025 - Ultrasound'!L42</f>
        <v>14.99</v>
      </c>
      <c r="H42" s="117">
        <f>'2025 - Ultrasound'!N42</f>
        <v>2.2716000000000003</v>
      </c>
      <c r="I42" s="118">
        <f>'2025 - Ultrasound'!O42</f>
        <v>1.58</v>
      </c>
      <c r="J42" s="122" t="str">
        <f>'2025 - Ultrasound'!R42</f>
        <v>Ch-</v>
      </c>
      <c r="K42" s="116">
        <f>'2025 - Ultrasound'!S42</f>
        <v>0</v>
      </c>
      <c r="L42" s="117">
        <f>'2025 - Ultrasound'!T42</f>
        <v>51.476399999999998</v>
      </c>
      <c r="M42" s="122" t="str">
        <f>'2025 - Ultrasound'!U42</f>
        <v>N</v>
      </c>
      <c r="N42" s="119">
        <f>'2025 - Ultrasound'!V42</f>
        <v>377.77</v>
      </c>
      <c r="O42" s="77" t="s">
        <v>92</v>
      </c>
    </row>
    <row r="43" spans="1:15" x14ac:dyDescent="0.25">
      <c r="A43" s="114">
        <f>'2025 - Ultrasound'!A43</f>
        <v>312</v>
      </c>
      <c r="B43" s="115" t="str">
        <f>'2025 - Ultrasound'!B43</f>
        <v>Dylan Clark</v>
      </c>
      <c r="C43" s="115" t="str">
        <f>'2025 - Ultrasound'!C43</f>
        <v>Alexander Huisheere</v>
      </c>
      <c r="D43" s="116">
        <f>'2025 - Ultrasound'!F43</f>
        <v>1460</v>
      </c>
      <c r="E43" s="114">
        <f>'2025 - Ultrasound'!H43</f>
        <v>876</v>
      </c>
      <c r="F43" s="117">
        <f>'2025 - Ultrasound'!J43</f>
        <v>0.56000000000000005</v>
      </c>
      <c r="G43" s="116">
        <f>'2025 - Ultrasound'!L43</f>
        <v>17.03</v>
      </c>
      <c r="H43" s="117">
        <f>'2025 - Ultrasound'!N43</f>
        <v>2.2792000000000003</v>
      </c>
      <c r="I43" s="118">
        <f>'2025 - Ultrasound'!O43</f>
        <v>1.58</v>
      </c>
      <c r="J43" s="122" t="str">
        <f>'2025 - Ultrasound'!R43</f>
        <v>Ch-</v>
      </c>
      <c r="K43" s="116">
        <f>'2025 - Ultrasound'!S43</f>
        <v>0</v>
      </c>
      <c r="L43" s="117">
        <f>'2025 - Ultrasound'!T43</f>
        <v>51.403599999999997</v>
      </c>
      <c r="M43" s="122" t="str">
        <f>'2025 - Ultrasound'!U43</f>
        <v>N</v>
      </c>
      <c r="N43" s="119">
        <f>'2025 - Ultrasound'!V43</f>
        <v>377.77</v>
      </c>
      <c r="O43" s="77" t="s">
        <v>81</v>
      </c>
    </row>
    <row r="44" spans="1:15" x14ac:dyDescent="0.25">
      <c r="A44" s="114">
        <f>'2025 - Ultrasound'!A44</f>
        <v>233</v>
      </c>
      <c r="B44" s="115" t="str">
        <f>'2025 - Ultrasound'!B44</f>
        <v>Ryatt Reeverts</v>
      </c>
      <c r="C44" s="115" t="str">
        <f>'2025 - Ultrasound'!C44</f>
        <v>Reeverts Ranch</v>
      </c>
      <c r="D44" s="116">
        <f>'2025 - Ultrasound'!F44</f>
        <v>1340</v>
      </c>
      <c r="E44" s="114">
        <f>'2025 - Ultrasound'!H44</f>
        <v>804</v>
      </c>
      <c r="F44" s="117">
        <f>'2025 - Ultrasound'!J44</f>
        <v>0.4</v>
      </c>
      <c r="G44" s="116">
        <f>'2025 - Ultrasound'!L44</f>
        <v>14.73</v>
      </c>
      <c r="H44" s="117">
        <f>'2025 - Ultrasound'!N44</f>
        <v>2.3415999999999997</v>
      </c>
      <c r="I44" s="118">
        <f>'2025 - Ultrasound'!O44</f>
        <v>1.58</v>
      </c>
      <c r="J44" s="122" t="str">
        <f>'2025 - Ultrasound'!R44</f>
        <v>Ch-</v>
      </c>
      <c r="K44" s="116">
        <f>'2025 - Ultrasound'!S44</f>
        <v>0</v>
      </c>
      <c r="L44" s="117">
        <f>'2025 - Ultrasound'!T44</f>
        <v>51.296000000000006</v>
      </c>
      <c r="M44" s="122" t="str">
        <f>'2025 - Ultrasound'!U44</f>
        <v>N</v>
      </c>
      <c r="N44" s="119">
        <f>'2025 - Ultrasound'!V44</f>
        <v>377.77</v>
      </c>
      <c r="O44" s="77" t="s">
        <v>92</v>
      </c>
    </row>
    <row r="45" spans="1:15" x14ac:dyDescent="0.25">
      <c r="A45" s="114">
        <f>'2025 - Ultrasound'!A45</f>
        <v>436</v>
      </c>
      <c r="B45" s="115" t="str">
        <f>'2025 - Ultrasound'!B45</f>
        <v>Alec Morrisett</v>
      </c>
      <c r="C45" s="115" t="str">
        <f>'2025 - Ultrasound'!C45</f>
        <v>Eric &amp; Kate Morrisett</v>
      </c>
      <c r="D45" s="116">
        <f>'2025 - Ultrasound'!F45</f>
        <v>1355</v>
      </c>
      <c r="E45" s="114">
        <f>'2025 - Ultrasound'!H45</f>
        <v>813</v>
      </c>
      <c r="F45" s="117">
        <f>'2025 - Ultrasound'!J45</f>
        <v>0.62</v>
      </c>
      <c r="G45" s="116">
        <f>'2025 - Ultrasound'!L45</f>
        <v>16.559999999999999</v>
      </c>
      <c r="H45" s="117">
        <f>'2025 - Ultrasound'!N45</f>
        <v>2.3402000000000003</v>
      </c>
      <c r="I45" s="118">
        <f>'2025 - Ultrasound'!O45</f>
        <v>1.58</v>
      </c>
      <c r="J45" s="122" t="str">
        <f>'2025 - Ultrasound'!R45</f>
        <v>Ch-</v>
      </c>
      <c r="K45" s="116">
        <f>'2025 - Ultrasound'!S45</f>
        <v>0</v>
      </c>
      <c r="L45" s="117">
        <f>'2025 - Ultrasound'!T45</f>
        <v>51.294900000000005</v>
      </c>
      <c r="M45" s="122" t="str">
        <f>'2025 - Ultrasound'!U45</f>
        <v>N</v>
      </c>
      <c r="N45" s="119">
        <f>'2025 - Ultrasound'!V45</f>
        <v>377.77</v>
      </c>
      <c r="O45" s="77" t="s">
        <v>92</v>
      </c>
    </row>
    <row r="46" spans="1:15" x14ac:dyDescent="0.25">
      <c r="A46" s="114">
        <f>'2025 - Ultrasound'!A46</f>
        <v>459</v>
      </c>
      <c r="B46" s="115" t="str">
        <f>'2025 - Ultrasound'!B46</f>
        <v>Sammie McCauley</v>
      </c>
      <c r="C46" s="115" t="str">
        <f>'2025 - Ultrasound'!C46</f>
        <v>Eddie McCauley</v>
      </c>
      <c r="D46" s="116">
        <f>'2025 - Ultrasound'!F46</f>
        <v>1370</v>
      </c>
      <c r="E46" s="114">
        <f>'2025 - Ultrasound'!H46</f>
        <v>822</v>
      </c>
      <c r="F46" s="117">
        <f>'2025 - Ultrasound'!J46</f>
        <v>0.4</v>
      </c>
      <c r="G46" s="116">
        <f>'2025 - Ultrasound'!L46</f>
        <v>14.81</v>
      </c>
      <c r="H46" s="117">
        <f>'2025 - Ultrasound'!N46</f>
        <v>2.3843999999999994</v>
      </c>
      <c r="I46" s="118">
        <f>'2025 - Ultrasound'!O46</f>
        <v>1.58</v>
      </c>
      <c r="J46" s="122" t="str">
        <f>'2025 - Ultrasound'!R46</f>
        <v>Ch-</v>
      </c>
      <c r="K46" s="116">
        <f>'2025 - Ultrasound'!S46</f>
        <v>0</v>
      </c>
      <c r="L46" s="117">
        <f>'2025 - Ultrasound'!T46</f>
        <v>51.18780000000001</v>
      </c>
      <c r="M46" s="122" t="str">
        <f>'2025 - Ultrasound'!U46</f>
        <v>N</v>
      </c>
      <c r="N46" s="119">
        <f>'2025 - Ultrasound'!V46</f>
        <v>377.77</v>
      </c>
      <c r="O46" s="77" t="s">
        <v>88</v>
      </c>
    </row>
    <row r="47" spans="1:15" x14ac:dyDescent="0.25">
      <c r="A47" s="114">
        <f>'2025 - Ultrasound'!A47</f>
        <v>380</v>
      </c>
      <c r="B47" s="115" t="str">
        <f>'2025 - Ultrasound'!B47</f>
        <v>Brinlee Flesch</v>
      </c>
      <c r="C47" s="115"/>
      <c r="D47" s="116">
        <f>'2025 - Ultrasound'!F47</f>
        <v>1185</v>
      </c>
      <c r="E47" s="114">
        <f>'2025 - Ultrasound'!H47</f>
        <v>711</v>
      </c>
      <c r="F47" s="117">
        <f>'2025 - Ultrasound'!J47</f>
        <v>0.45</v>
      </c>
      <c r="G47" s="116">
        <f>'2025 - Ultrasound'!L47</f>
        <v>13.75</v>
      </c>
      <c r="H47" s="117">
        <f>'2025 - Ultrasound'!N47</f>
        <v>2.4268000000000001</v>
      </c>
      <c r="I47" s="118">
        <f>'2025 - Ultrasound'!O47</f>
        <v>1.58</v>
      </c>
      <c r="J47" s="122" t="str">
        <f>'2025 - Ultrasound'!R47</f>
        <v>Ch-</v>
      </c>
      <c r="K47" s="116">
        <f>'2025 - Ultrasound'!S47</f>
        <v>0</v>
      </c>
      <c r="L47" s="117">
        <f>'2025 - Ultrasound'!T47</f>
        <v>51.14670000000001</v>
      </c>
      <c r="M47" s="122" t="str">
        <f>'2025 - Ultrasound'!U47</f>
        <v>N</v>
      </c>
      <c r="N47" s="119">
        <f>'2025 - Ultrasound'!V47</f>
        <v>377.77</v>
      </c>
      <c r="O47" s="77" t="s">
        <v>181</v>
      </c>
    </row>
    <row r="48" spans="1:15" x14ac:dyDescent="0.25">
      <c r="A48" s="114">
        <f>'2025 - Ultrasound'!A48</f>
        <v>432</v>
      </c>
      <c r="B48" s="115" t="str">
        <f>'2025 - Ultrasound'!B48</f>
        <v>Hugh Bradley</v>
      </c>
      <c r="C48" s="115" t="str">
        <f>'2025 - Ultrasound'!C48</f>
        <v>Bradley Ranch</v>
      </c>
      <c r="D48" s="116">
        <f>'2025 - Ultrasound'!F48</f>
        <v>1400</v>
      </c>
      <c r="E48" s="114">
        <f>'2025 - Ultrasound'!H48</f>
        <v>840</v>
      </c>
      <c r="F48" s="117">
        <f>'2025 - Ultrasound'!J48</f>
        <v>0.32</v>
      </c>
      <c r="G48" s="116">
        <f>'2025 - Ultrasound'!L48</f>
        <v>14.22</v>
      </c>
      <c r="H48" s="117">
        <f>'2025 - Ultrasound'!N48</f>
        <v>2.4415999999999993</v>
      </c>
      <c r="I48" s="118">
        <f>'2025 - Ultrasound'!O48</f>
        <v>1.58</v>
      </c>
      <c r="J48" s="122" t="str">
        <f>'2025 - Ultrasound'!R48</f>
        <v>Ch-</v>
      </c>
      <c r="K48" s="116">
        <f>'2025 - Ultrasound'!S48</f>
        <v>0</v>
      </c>
      <c r="L48" s="117">
        <f>'2025 - Ultrasound'!T48</f>
        <v>51.046199999999999</v>
      </c>
      <c r="M48" s="122" t="str">
        <f>'2025 - Ultrasound'!U48</f>
        <v>N</v>
      </c>
      <c r="N48" s="119">
        <f>'2025 - Ultrasound'!V48</f>
        <v>377.77</v>
      </c>
      <c r="O48" s="77" t="s">
        <v>81</v>
      </c>
    </row>
    <row r="49" spans="1:15" x14ac:dyDescent="0.25">
      <c r="A49" s="114">
        <f>'2025 - Ultrasound'!A49</f>
        <v>441</v>
      </c>
      <c r="B49" s="115" t="str">
        <f>'2025 - Ultrasound'!B49</f>
        <v>Brody Stokes</v>
      </c>
      <c r="C49" s="115" t="str">
        <f>'2025 - Ultrasound'!C49</f>
        <v>Addisyn Bengtson</v>
      </c>
      <c r="D49" s="116">
        <f>'2025 - Ultrasound'!F49</f>
        <v>1490</v>
      </c>
      <c r="E49" s="114">
        <f>'2025 - Ultrasound'!H49</f>
        <v>894</v>
      </c>
      <c r="F49" s="117">
        <f>'2025 - Ultrasound'!J49</f>
        <v>0.46</v>
      </c>
      <c r="G49" s="116">
        <f>'2025 - Ultrasound'!L49</f>
        <v>15.59</v>
      </c>
      <c r="H49" s="117">
        <f>'2025 - Ultrasound'!N49</f>
        <v>2.5583999999999998</v>
      </c>
      <c r="I49" s="118">
        <f>'2025 - Ultrasound'!O49</f>
        <v>1.58</v>
      </c>
      <c r="J49" s="122" t="str">
        <f>'2025 - Ultrasound'!R49</f>
        <v>Ch-</v>
      </c>
      <c r="K49" s="116">
        <f>'2025 - Ultrasound'!S49</f>
        <v>0</v>
      </c>
      <c r="L49" s="124">
        <f>'2025 - Ultrasound'!T49</f>
        <v>50.748600000000003</v>
      </c>
      <c r="M49" s="122" t="str">
        <f>'2025 - Ultrasound'!U49</f>
        <v>N</v>
      </c>
      <c r="N49" s="119">
        <f>'2025 - Ultrasound'!V49</f>
        <v>377.77</v>
      </c>
      <c r="O49" s="77" t="s">
        <v>88</v>
      </c>
    </row>
    <row r="50" spans="1:15" x14ac:dyDescent="0.25">
      <c r="A50" s="114">
        <f>'2025 - Ultrasound'!A50</f>
        <v>200</v>
      </c>
      <c r="B50" s="115" t="str">
        <f>'2025 - Ultrasound'!B50</f>
        <v>Garett Monroe</v>
      </c>
      <c r="C50" s="115" t="str">
        <f>'2025 - Ultrasound'!C50</f>
        <v>Joe Monroe</v>
      </c>
      <c r="D50" s="116">
        <f>'2025 - Ultrasound'!F50</f>
        <v>1235</v>
      </c>
      <c r="E50" s="114">
        <f>'2025 - Ultrasound'!H50</f>
        <v>741</v>
      </c>
      <c r="F50" s="117">
        <f>'2025 - Ultrasound'!J50</f>
        <v>0.43</v>
      </c>
      <c r="G50" s="116">
        <f>'2025 - Ultrasound'!L50</f>
        <v>11.56</v>
      </c>
      <c r="H50" s="117">
        <f>'2025 - Ultrasound'!N50</f>
        <v>3.1916000000000002</v>
      </c>
      <c r="I50" s="118">
        <f>'2025 - Ultrasound'!O50</f>
        <v>0</v>
      </c>
      <c r="J50" s="122" t="str">
        <f>'2025 - Ultrasound'!R50</f>
        <v>Ch-</v>
      </c>
      <c r="K50" s="116">
        <f>'2025 - Ultrasound'!S50</f>
        <v>0</v>
      </c>
      <c r="L50" s="124">
        <f>'2025 - Ultrasound'!T50</f>
        <v>49.362700000000004</v>
      </c>
      <c r="M50" s="122" t="str">
        <f>'2025 - Ultrasound'!U50</f>
        <v>N</v>
      </c>
      <c r="N50" s="119">
        <f>'2025 - Ultrasound'!V50</f>
        <v>376.19</v>
      </c>
      <c r="O50" s="77" t="s">
        <v>88</v>
      </c>
    </row>
    <row r="51" spans="1:15" x14ac:dyDescent="0.25">
      <c r="A51" s="114">
        <f>'2025 - Ultrasound'!A51</f>
        <v>243</v>
      </c>
      <c r="B51" s="115" t="str">
        <f>'2025 - Ultrasound'!B51</f>
        <v>Jaidyn Farkell</v>
      </c>
      <c r="C51" s="115" t="str">
        <f>'2025 - Ultrasound'!C51</f>
        <v>B Four</v>
      </c>
      <c r="D51" s="116">
        <f>'2025 - Ultrasound'!F51</f>
        <v>1510</v>
      </c>
      <c r="E51" s="114">
        <f>'2025 - Ultrasound'!H51</f>
        <v>906</v>
      </c>
      <c r="F51" s="117">
        <f>'2025 - Ultrasound'!J51</f>
        <v>0.72</v>
      </c>
      <c r="G51" s="116">
        <f>'2025 - Ultrasound'!L51</f>
        <v>15.86</v>
      </c>
      <c r="H51" s="117">
        <f>'2025 - Ultrasound'!N51</f>
        <v>3.1675999999999993</v>
      </c>
      <c r="I51" s="118">
        <f>'2025 - Ultrasound'!O51</f>
        <v>0</v>
      </c>
      <c r="J51" s="122" t="str">
        <f>'2025 - Ultrasound'!R51</f>
        <v>Ch-</v>
      </c>
      <c r="K51" s="116">
        <f>'2025 - Ultrasound'!S51</f>
        <v>0</v>
      </c>
      <c r="L51" s="124">
        <f>'2025 - Ultrasound'!T51</f>
        <v>49.334000000000003</v>
      </c>
      <c r="M51" s="122" t="str">
        <f>'2025 - Ultrasound'!U51</f>
        <v>N</v>
      </c>
      <c r="N51" s="119">
        <f>'2025 - Ultrasound'!V51</f>
        <v>376.19</v>
      </c>
      <c r="O51" s="77" t="s">
        <v>88</v>
      </c>
    </row>
    <row r="52" spans="1:15" x14ac:dyDescent="0.25">
      <c r="A52" s="114">
        <f>'2025 - Ultrasound'!A52</f>
        <v>241</v>
      </c>
      <c r="B52" s="115" t="str">
        <f>'2025 - Ultrasound'!B52</f>
        <v>BriAllyn Billmayer</v>
      </c>
      <c r="C52" s="115" t="str">
        <f>'2025 - Ultrasound'!C52</f>
        <v>Brett DeBruycker</v>
      </c>
      <c r="D52" s="116">
        <f>'2025 - Ultrasound'!F52</f>
        <v>1180</v>
      </c>
      <c r="E52" s="114">
        <f>'2025 - Ultrasound'!H52</f>
        <v>708</v>
      </c>
      <c r="F52" s="117">
        <f>'2025 - Ultrasound'!J52</f>
        <v>0.3</v>
      </c>
      <c r="G52" s="116">
        <f>'2025 - Ultrasound'!L52</f>
        <v>15.98</v>
      </c>
      <c r="H52" s="117">
        <f>'2025 - Ultrasound'!N52</f>
        <v>1.3268000000000004</v>
      </c>
      <c r="I52" s="118">
        <f>'2025 - Ultrasound'!O52</f>
        <v>3.35</v>
      </c>
      <c r="J52" s="122" t="str">
        <f>'2025 - Ultrasound'!R52</f>
        <v>Se+</v>
      </c>
      <c r="K52" s="116">
        <f>'2025 - Ultrasound'!S52</f>
        <v>-13.17</v>
      </c>
      <c r="L52" s="117">
        <f>'2025 - Ultrasound'!T52</f>
        <v>53.691800000000001</v>
      </c>
      <c r="M52" s="122" t="str">
        <f>'2025 - Ultrasound'!U52</f>
        <v>N</v>
      </c>
      <c r="N52" s="119">
        <f>'2025 - Ultrasound'!V52</f>
        <v>366.37</v>
      </c>
      <c r="O52" s="77" t="s">
        <v>92</v>
      </c>
    </row>
    <row r="53" spans="1:15" x14ac:dyDescent="0.25">
      <c r="A53" s="114">
        <f>'2025 - Ultrasound'!A53</f>
        <v>392</v>
      </c>
      <c r="B53" s="115" t="str">
        <f>'2025 - Ultrasound'!B53</f>
        <v>Jadis Scarborough</v>
      </c>
      <c r="C53" s="115" t="str">
        <f>'2025 - Ultrasound'!C53</f>
        <v>Hyer McKechnie</v>
      </c>
      <c r="D53" s="116">
        <f>'2025 - Ultrasound'!F53</f>
        <v>1300</v>
      </c>
      <c r="E53" s="114">
        <f>'2025 - Ultrasound'!H53</f>
        <v>780</v>
      </c>
      <c r="F53" s="117">
        <f>'2025 - Ultrasound'!J53</f>
        <v>0.26</v>
      </c>
      <c r="G53" s="116">
        <f>'2025 - Ultrasound'!L53</f>
        <v>15.91</v>
      </c>
      <c r="H53" s="117">
        <f>'2025 - Ultrasound'!N53</f>
        <v>1.5228000000000002</v>
      </c>
      <c r="I53" s="118">
        <f>'2025 - Ultrasound'!O53</f>
        <v>3.35</v>
      </c>
      <c r="J53" s="122" t="str">
        <f>'2025 - Ultrasound'!R53</f>
        <v>Se+</v>
      </c>
      <c r="K53" s="116">
        <f>'2025 - Ultrasound'!S53</f>
        <v>-13.17</v>
      </c>
      <c r="L53" s="117">
        <f>'2025 - Ultrasound'!T53</f>
        <v>53.201600000000006</v>
      </c>
      <c r="M53" s="122" t="str">
        <f>'2025 - Ultrasound'!U53</f>
        <v>N</v>
      </c>
      <c r="N53" s="119">
        <f>'2025 - Ultrasound'!V53</f>
        <v>366.37</v>
      </c>
      <c r="O53" s="77" t="s">
        <v>88</v>
      </c>
    </row>
    <row r="54" spans="1:15" x14ac:dyDescent="0.25">
      <c r="A54" s="96"/>
      <c r="B54" s="98"/>
      <c r="C54" s="127" t="s">
        <v>199</v>
      </c>
      <c r="D54" s="116">
        <v>1344</v>
      </c>
      <c r="E54" s="114">
        <v>807</v>
      </c>
      <c r="F54" s="117">
        <v>0.47</v>
      </c>
      <c r="G54" s="116">
        <v>15.5</v>
      </c>
      <c r="H54" s="117">
        <v>2.2999999999999998</v>
      </c>
      <c r="I54" s="118">
        <v>1.98</v>
      </c>
      <c r="J54" s="116" t="s">
        <v>200</v>
      </c>
      <c r="K54" s="116">
        <v>1.91</v>
      </c>
      <c r="L54" s="117">
        <v>51.39</v>
      </c>
      <c r="M54" s="116"/>
      <c r="N54" s="119">
        <v>380.08</v>
      </c>
      <c r="O54" s="128"/>
    </row>
    <row r="55" spans="1:15" x14ac:dyDescent="0.25">
      <c r="A55" s="52" t="s">
        <v>59</v>
      </c>
      <c r="B55" s="52" t="s">
        <v>73</v>
      </c>
    </row>
    <row r="56" spans="1:15" x14ac:dyDescent="0.25">
      <c r="A56" s="52" t="s">
        <v>20</v>
      </c>
      <c r="B56" s="52" t="s">
        <v>74</v>
      </c>
      <c r="C56" s="102">
        <v>1</v>
      </c>
      <c r="D56" s="102">
        <v>2</v>
      </c>
      <c r="E56" s="102">
        <v>3</v>
      </c>
      <c r="F56" s="102">
        <v>4</v>
      </c>
      <c r="G56" s="102">
        <v>5</v>
      </c>
      <c r="H56" s="102"/>
      <c r="I56" s="52" t="s">
        <v>75</v>
      </c>
      <c r="J56" s="102" t="s">
        <v>64</v>
      </c>
      <c r="K56" s="102" t="s">
        <v>65</v>
      </c>
      <c r="L56" s="102" t="s">
        <v>66</v>
      </c>
      <c r="M56" s="102" t="s">
        <v>67</v>
      </c>
      <c r="N56" s="102" t="s">
        <v>68</v>
      </c>
    </row>
    <row r="57" spans="1:15" x14ac:dyDescent="0.25">
      <c r="A57" s="101">
        <v>305.41000000000003</v>
      </c>
      <c r="B57" s="102"/>
      <c r="C57" s="101">
        <v>3.35</v>
      </c>
      <c r="D57" s="101">
        <v>1.58</v>
      </c>
      <c r="E57" s="101">
        <v>0</v>
      </c>
      <c r="F57" s="103">
        <v>-12.45</v>
      </c>
      <c r="G57" s="103">
        <v>-17.82</v>
      </c>
      <c r="H57" s="102"/>
      <c r="I57" s="102"/>
      <c r="J57" s="101">
        <v>12.39</v>
      </c>
      <c r="K57" s="101">
        <v>4.71</v>
      </c>
      <c r="L57" s="101">
        <v>0</v>
      </c>
      <c r="M57" s="103">
        <v>-15.08</v>
      </c>
      <c r="N57" s="103">
        <v>-34.71</v>
      </c>
    </row>
  </sheetData>
  <printOptions gridLines="1"/>
  <pageMargins left="0.25" right="0.25" top="0.25" bottom="0.2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b9820-9d3d-4933-9faf-f6edd585e721" xsi:nil="true"/>
    <lcf76f155ced4ddcb4097134ff3c332f xmlns="0ac6991d-6fc0-4bed-9ecf-d5cb8ac6e7f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02A4D48916F4A8E0B6D3A7F21ADB4" ma:contentTypeVersion="16" ma:contentTypeDescription="Create a new document." ma:contentTypeScope="" ma:versionID="240066af041722412dd2e21e31320ad0">
  <xsd:schema xmlns:xsd="http://www.w3.org/2001/XMLSchema" xmlns:xs="http://www.w3.org/2001/XMLSchema" xmlns:p="http://schemas.microsoft.com/office/2006/metadata/properties" xmlns:ns2="0ac6991d-6fc0-4bed-9ecf-d5cb8ac6e7f5" xmlns:ns3="e5ab9820-9d3d-4933-9faf-f6edd585e721" targetNamespace="http://schemas.microsoft.com/office/2006/metadata/properties" ma:root="true" ma:fieldsID="407292fce8c690e7cdffdf6efd4bcc45" ns2:_="" ns3:_="">
    <xsd:import namespace="0ac6991d-6fc0-4bed-9ecf-d5cb8ac6e7f5"/>
    <xsd:import namespace="e5ab9820-9d3d-4933-9faf-f6edd585e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991d-6fc0-4bed-9ecf-d5cb8ac6e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b9820-9d3d-4933-9faf-f6edd585e7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6bae13cd-cd93-4972-8559-b6432c351b1c}" ma:internalName="TaxCatchAll" ma:showField="CatchAllData" ma:web="e5ab9820-9d3d-4933-9faf-f6edd585e7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F8E54F-34B4-4C93-A827-5AD74B4B352E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0ac6991d-6fc0-4bed-9ecf-d5cb8ac6e7f5"/>
    <ds:schemaRef ds:uri="http://schemas.microsoft.com/office/infopath/2007/PartnerControls"/>
    <ds:schemaRef ds:uri="http://purl.org/dc/dcmitype/"/>
    <ds:schemaRef ds:uri="e5ab9820-9d3d-4933-9faf-f6edd585e721"/>
  </ds:schemaRefs>
</ds:datastoreItem>
</file>

<file path=customXml/itemProps2.xml><?xml version="1.0" encoding="utf-8"?>
<ds:datastoreItem xmlns:ds="http://schemas.openxmlformats.org/officeDocument/2006/customXml" ds:itemID="{0494CAB8-8ABA-405A-8B00-1F98BA5696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991d-6fc0-4bed-9ecf-d5cb8ac6e7f5"/>
    <ds:schemaRef ds:uri="e5ab9820-9d3d-4933-9faf-f6edd585e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A0664B-A17D-44A0-BC5D-6599D7FB10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2025 - Carcass</vt:lpstr>
      <vt:lpstr>Carcass Printable</vt:lpstr>
      <vt:lpstr>2025 - Ultrasound</vt:lpstr>
      <vt:lpstr>Ultrasound Printable</vt:lpstr>
      <vt:lpstr>'Carcass Printable'!Print_Titles</vt:lpstr>
      <vt:lpstr>'Ultrasound Printable'!Print_Titles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</dc:creator>
  <cp:keywords/>
  <dc:description/>
  <cp:lastModifiedBy>Kari Lewis</cp:lastModifiedBy>
  <cp:revision/>
  <cp:lastPrinted>2025-08-05T20:27:43Z</cp:lastPrinted>
  <dcterms:created xsi:type="dcterms:W3CDTF">2009-08-07T15:23:27Z</dcterms:created>
  <dcterms:modified xsi:type="dcterms:W3CDTF">2025-08-05T20:42:07Z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0x0101008F402A4D48916F4A8E0B6D3A7F21ADB4</vt:lpwstr>
  </property>
  <property fmtid="{D5CDD505-2E9C-101B-9397-08002B2CF9AE}" pid="3" name="MediaServiceImageTags">
    <vt:lpwstr/>
  </property>
</Properties>
</file>